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7815" activeTab="0"/>
  </bookViews>
  <sheets>
    <sheet name="CIS" sheetId="1" r:id="rId1"/>
    <sheet name="CBS" sheetId="2" r:id="rId2"/>
    <sheet name="CES" sheetId="3" r:id="rId3"/>
    <sheet name="CCF"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<sst xmlns="http://schemas.openxmlformats.org/spreadsheetml/2006/main" count="545" uniqueCount="341">
  <si>
    <t>(Company no. 210915-U)</t>
  </si>
  <si>
    <t>(Incorporated in Malaysia)</t>
  </si>
  <si>
    <t>NOTES TO THE INTERIM FINANCIAL STATEMENTS - THIRD QUARTER ENDED 30 SEPTEMBER 2012</t>
  </si>
  <si>
    <t>A1</t>
  </si>
  <si>
    <t>Basis of Preparation</t>
  </si>
  <si>
    <t>A2</t>
  </si>
  <si>
    <t>Significant accounting policies and application of MFRS 1</t>
  </si>
  <si>
    <t>A3</t>
  </si>
  <si>
    <t>Changes in estimates</t>
  </si>
  <si>
    <t>A4</t>
  </si>
  <si>
    <t>Changes in Composition of the Group</t>
  </si>
  <si>
    <t>A5</t>
  </si>
  <si>
    <t>Segmental Information</t>
  </si>
  <si>
    <t>Current quarter</t>
  </si>
  <si>
    <t>Cumulative quarter</t>
  </si>
  <si>
    <t xml:space="preserve">3 months ended </t>
  </si>
  <si>
    <t xml:space="preserve">9 months ended </t>
  </si>
  <si>
    <t>30/9/12</t>
  </si>
  <si>
    <t>30/9/11</t>
  </si>
  <si>
    <t>Segment revenue</t>
  </si>
  <si>
    <t xml:space="preserve">RM’000 </t>
  </si>
  <si>
    <t>Infrastructure</t>
  </si>
  <si>
    <t>Township development</t>
  </si>
  <si>
    <t>Management services and others</t>
  </si>
  <si>
    <t>Total revenue</t>
  </si>
  <si>
    <t>Eliminations</t>
  </si>
  <si>
    <t>Segment results</t>
  </si>
  <si>
    <t>Share of results in associate</t>
  </si>
  <si>
    <t>Comparison between 3Qtr 2012 and 3Qtr 2011</t>
  </si>
  <si>
    <t>Revenue</t>
  </si>
  <si>
    <t>Segmental Information (cont'd)</t>
  </si>
  <si>
    <t>RM'000</t>
  </si>
  <si>
    <t>% change</t>
  </si>
  <si>
    <t>Port Operations</t>
  </si>
  <si>
    <t>Industrial land</t>
  </si>
  <si>
    <t>Total</t>
  </si>
  <si>
    <t>Profit before tax</t>
  </si>
  <si>
    <t>Throughput</t>
  </si>
  <si>
    <t>LMT(metric tonnes)</t>
  </si>
  <si>
    <t>LBT (metric tonnes)</t>
  </si>
  <si>
    <t>Industrial land sold (acres)</t>
  </si>
  <si>
    <t>Comparison between 9 months ended 30 September 2012 and 30 September 2011</t>
  </si>
  <si>
    <t>Group summary</t>
  </si>
  <si>
    <t>9 months ended</t>
  </si>
  <si>
    <t>&gt;100</t>
  </si>
  <si>
    <t>A6</t>
  </si>
  <si>
    <t>Comments about Seasonal or Cyclical Factors</t>
  </si>
  <si>
    <t>A7</t>
  </si>
  <si>
    <t>Profit for the period</t>
  </si>
  <si>
    <t>Profit for the period is arrived at after crediting/(charging):</t>
  </si>
  <si>
    <t>Interest income</t>
  </si>
  <si>
    <t>Interest expense</t>
  </si>
  <si>
    <t>Depreciation and amortisation</t>
  </si>
  <si>
    <t>Allowance of impairment loss in receivables</t>
  </si>
  <si>
    <t>Impairment loss in receivables</t>
  </si>
  <si>
    <t xml:space="preserve">Gain/(Loss) on disposal of property, </t>
  </si>
  <si>
    <t>plant &amp; equipment</t>
  </si>
  <si>
    <t>Dividend income from quoted investment</t>
  </si>
  <si>
    <t>A8</t>
  </si>
  <si>
    <t>Taxation</t>
  </si>
  <si>
    <t>The taxation charge for the Group comprises:</t>
  </si>
  <si>
    <t>Current tax</t>
  </si>
  <si>
    <t xml:space="preserve">Deferred tax </t>
  </si>
  <si>
    <t>A9</t>
  </si>
  <si>
    <t>Earnings Per Share</t>
  </si>
  <si>
    <t>3 months ended</t>
  </si>
  <si>
    <t xml:space="preserve">Profit for the period attributable </t>
  </si>
  <si>
    <t xml:space="preserve">    to ordinary equity holders of </t>
  </si>
  <si>
    <t xml:space="preserve">    the parent (RM'000)</t>
  </si>
  <si>
    <t>Weighted average number of</t>
  </si>
  <si>
    <t xml:space="preserve">    ordinary shares in issue ('000)</t>
  </si>
  <si>
    <t>Basic earnings per share (sen) for:</t>
  </si>
  <si>
    <t>A10</t>
  </si>
  <si>
    <t>Intangible assets</t>
  </si>
  <si>
    <t>A11</t>
  </si>
  <si>
    <t>Cash and cash equivalents</t>
  </si>
  <si>
    <t>Cash and cash equivalents comprised the following amounts:</t>
  </si>
  <si>
    <t>31/12/11</t>
  </si>
  <si>
    <t>01/01/11</t>
  </si>
  <si>
    <t>Cash and bank balances</t>
  </si>
  <si>
    <t>Less: Pledged deposits</t>
  </si>
  <si>
    <t>A12</t>
  </si>
  <si>
    <t>Fair value hierarchy</t>
  </si>
  <si>
    <t>Level 1 - Quoted prices (unadjusted) in active markets for identical assets or liabilities.</t>
  </si>
  <si>
    <t>Level 2 - Inputs that are based on observable market data, either directly or indirectly.</t>
  </si>
  <si>
    <t>Level 3 - Inputs that are not based on observable market data.</t>
  </si>
  <si>
    <t>Level 1</t>
  </si>
  <si>
    <t>Level 2</t>
  </si>
  <si>
    <t>Level 3</t>
  </si>
  <si>
    <t>30 September 2012</t>
  </si>
  <si>
    <t>Available for sale financial assets</t>
  </si>
  <si>
    <t>Equity shares</t>
  </si>
  <si>
    <t>31 December 2011</t>
  </si>
  <si>
    <t>1 January 2011</t>
  </si>
  <si>
    <t>A13</t>
  </si>
  <si>
    <t>Borrowings</t>
  </si>
  <si>
    <t>The Group's borrowings at the end of the current financial period were as follows:</t>
  </si>
  <si>
    <t xml:space="preserve">As at </t>
  </si>
  <si>
    <t>1/1/11</t>
  </si>
  <si>
    <t>(a)</t>
  </si>
  <si>
    <t>Short term borrowings (current)</t>
  </si>
  <si>
    <t>Secured :</t>
  </si>
  <si>
    <t>Hire purchase and lease</t>
  </si>
  <si>
    <t>Margin loan for share financing</t>
  </si>
  <si>
    <t>Revolving credits</t>
  </si>
  <si>
    <t xml:space="preserve">Bai Bithaman Ajil Islamic Debt Securities </t>
  </si>
  <si>
    <t>Unsecured :</t>
  </si>
  <si>
    <t>(b)</t>
  </si>
  <si>
    <t>Long term borrowings (non-current)</t>
  </si>
  <si>
    <t>Total borrowings</t>
  </si>
  <si>
    <t>(c)</t>
  </si>
  <si>
    <t>Currency</t>
  </si>
  <si>
    <t>(d)</t>
  </si>
  <si>
    <t>A14</t>
  </si>
  <si>
    <t>Debt and Equity securities</t>
  </si>
  <si>
    <t>A15</t>
  </si>
  <si>
    <t xml:space="preserve">Dividends </t>
  </si>
  <si>
    <t>A16</t>
  </si>
  <si>
    <t>Capital Commitments</t>
  </si>
  <si>
    <t>i)</t>
  </si>
  <si>
    <t>Authorised but not contracted for</t>
  </si>
  <si>
    <t>Property, plant and equipment</t>
  </si>
  <si>
    <t>Port facilities</t>
  </si>
  <si>
    <t>Other investment</t>
  </si>
  <si>
    <t>ii)</t>
  </si>
  <si>
    <t>Authorised and contracted for</t>
  </si>
  <si>
    <t>Land and building</t>
  </si>
  <si>
    <t>A17</t>
  </si>
  <si>
    <t>Changes in Contingent Liabilities and Contingent Assets</t>
  </si>
  <si>
    <t>A18</t>
  </si>
  <si>
    <t>Related party transactions</t>
  </si>
  <si>
    <t>Transactions with:</t>
  </si>
  <si>
    <t xml:space="preserve">3 months </t>
  </si>
  <si>
    <t xml:space="preserve">9 months </t>
  </si>
  <si>
    <t>ended</t>
  </si>
  <si>
    <t>Ultimate Holding Corporation ("UHC")</t>
  </si>
  <si>
    <t>Advances received/(paid)</t>
  </si>
  <si>
    <t>Management fees</t>
  </si>
  <si>
    <t>Project expenditure</t>
  </si>
  <si>
    <t>Rental payable</t>
  </si>
  <si>
    <t>Project management income</t>
  </si>
  <si>
    <t>Rental income</t>
  </si>
  <si>
    <t>Repayment of advances</t>
  </si>
  <si>
    <t>Fellow subsidiaries of the UHC</t>
  </si>
  <si>
    <t>Related parties</t>
  </si>
  <si>
    <t xml:space="preserve">Companies in which a director, of subsidiary, </t>
  </si>
  <si>
    <t>Fixed monthly charges</t>
  </si>
  <si>
    <t>Port services receivable</t>
  </si>
  <si>
    <t>Account balance with UHC</t>
  </si>
  <si>
    <t>Receivables</t>
  </si>
  <si>
    <t>Payables</t>
  </si>
  <si>
    <t>Account balances with fellow subsidiaries</t>
  </si>
  <si>
    <t>Account balances with related parties</t>
  </si>
  <si>
    <t>A19</t>
  </si>
  <si>
    <t>Significant event</t>
  </si>
  <si>
    <t>A20</t>
  </si>
  <si>
    <t>Material events subsequent to the end of the current financial period</t>
  </si>
  <si>
    <t>Explanatory notes pursuant to Bursa Malaysia Listing Requirements: Chapter 9, Appendix 9B,</t>
  </si>
  <si>
    <t>Part A</t>
  </si>
  <si>
    <t>B1</t>
  </si>
  <si>
    <t>Performance Review</t>
  </si>
  <si>
    <t>B2</t>
  </si>
  <si>
    <t>Comment on Material Change in Profit Before Taxation</t>
  </si>
  <si>
    <t>B3</t>
  </si>
  <si>
    <t>Commentary on Prospects</t>
  </si>
  <si>
    <t>B4</t>
  </si>
  <si>
    <t>Profit Forecast or Profit Guarantee</t>
  </si>
  <si>
    <t>B5</t>
  </si>
  <si>
    <t>Corporate Proposals</t>
  </si>
  <si>
    <t>B6</t>
  </si>
  <si>
    <t>Changes in Material Litigation</t>
  </si>
  <si>
    <t>B7</t>
  </si>
  <si>
    <t>Disclosure of nature of outstanding derivatives</t>
  </si>
  <si>
    <t>There were no outstanding derivatives as at the end of the reporting period.</t>
  </si>
  <si>
    <t>B8</t>
  </si>
  <si>
    <t>Rationale for entering into derivatives</t>
  </si>
  <si>
    <t xml:space="preserve">The Group did not enter into any derivatives during the period ended 30 September 2012 or the </t>
  </si>
  <si>
    <t>previous financial year ended 31 December 2011.</t>
  </si>
  <si>
    <t>B9</t>
  </si>
  <si>
    <t>Risks and policies of derivatives</t>
  </si>
  <si>
    <t>B10</t>
  </si>
  <si>
    <t>Disclosure of gains/losses arising from fair value changes of financial liabilities</t>
  </si>
  <si>
    <t>B11</t>
  </si>
  <si>
    <t>Realised and unrealised profit/losses</t>
  </si>
  <si>
    <t>Current financial period/year:</t>
  </si>
  <si>
    <t>Total retained profit of the Company and its subsidiaries</t>
  </si>
  <si>
    <t>-realised</t>
  </si>
  <si>
    <t>-unrealised</t>
  </si>
  <si>
    <t>Consolidation adjustments</t>
  </si>
  <si>
    <t xml:space="preserve">Total Group retained profits </t>
  </si>
  <si>
    <t>B12</t>
  </si>
  <si>
    <t>Auditors' report on preceding annual financial statements</t>
  </si>
  <si>
    <t>qualified.</t>
  </si>
  <si>
    <t>B13</t>
  </si>
  <si>
    <t>Dividend paid</t>
  </si>
  <si>
    <t>PERAK CORPORATION BERHAD</t>
  </si>
  <si>
    <t>Company No: 210915-U</t>
  </si>
  <si>
    <t>INTERIM FINANCIAL REPORT FOR THE THIRD QUARTER ENDED 30 SEPTEMBER 2012</t>
  </si>
  <si>
    <t>CONDENSED CONSOLIDATED STATEMENT OF COMPREHENSIVE INCOME</t>
  </si>
  <si>
    <t>For the period ended 30 September 2012 - unaudited</t>
  </si>
  <si>
    <t>INDIVIDUAL QUARTER</t>
  </si>
  <si>
    <t>CUMULATIVE QUARTER</t>
  </si>
  <si>
    <t xml:space="preserve">Current </t>
  </si>
  <si>
    <t xml:space="preserve">Preceding </t>
  </si>
  <si>
    <t>Quarter</t>
  </si>
  <si>
    <t xml:space="preserve">Corresponding </t>
  </si>
  <si>
    <t>Period</t>
  </si>
  <si>
    <t>Ended</t>
  </si>
  <si>
    <t>Quarter Ended</t>
  </si>
  <si>
    <t>Period Ended</t>
  </si>
  <si>
    <t>Costs of sales</t>
  </si>
  <si>
    <t>Gross Profit</t>
  </si>
  <si>
    <t>Other operating income</t>
  </si>
  <si>
    <t>Operating expenses</t>
  </si>
  <si>
    <t>Operating profit</t>
  </si>
  <si>
    <t>Finance costs</t>
  </si>
  <si>
    <t>Share of result in associate</t>
  </si>
  <si>
    <t>Other comprehensive income:</t>
  </si>
  <si>
    <t xml:space="preserve">Net gain/(loss) on available for  </t>
  </si>
  <si>
    <t xml:space="preserve">  sale financial assets</t>
  </si>
  <si>
    <t>-Gain/(Loss) on fair value</t>
  </si>
  <si>
    <t>Total comprehensive income</t>
  </si>
  <si>
    <t>Profit for the period attributable to:</t>
  </si>
  <si>
    <t>Owners of the parent</t>
  </si>
  <si>
    <t>Non-controlling interests</t>
  </si>
  <si>
    <t xml:space="preserve">Total comprehensive income for </t>
  </si>
  <si>
    <t xml:space="preserve">  the period, net of tax attributable to:</t>
  </si>
  <si>
    <t>Earnings per share attributable to</t>
  </si>
  <si>
    <t xml:space="preserve">  equity holders of the parent:</t>
  </si>
  <si>
    <t>EPS (sen)</t>
  </si>
  <si>
    <t>CONDENSED CONSOLIDATED STATEMENTS OF FINANCIAL POSITION</t>
  </si>
  <si>
    <t>ASSETS</t>
  </si>
  <si>
    <t>Non-current assets</t>
  </si>
  <si>
    <t>total</t>
  </si>
  <si>
    <t>Investment in properties</t>
  </si>
  <si>
    <t>Land held for property development</t>
  </si>
  <si>
    <t>Other investments</t>
  </si>
  <si>
    <t>Current assets</t>
  </si>
  <si>
    <t>Property development costs</t>
  </si>
  <si>
    <t>Inventories</t>
  </si>
  <si>
    <t>Trade and other receivables</t>
  </si>
  <si>
    <t>Other current assets</t>
  </si>
  <si>
    <t>Tax recoverable</t>
  </si>
  <si>
    <t>Total assets</t>
  </si>
  <si>
    <t>Equity and liabilities</t>
  </si>
  <si>
    <t>Equity</t>
  </si>
  <si>
    <t>Share capital</t>
  </si>
  <si>
    <t>Share premium</t>
  </si>
  <si>
    <t>Fair value adjustment reserve</t>
  </si>
  <si>
    <t>Retained earnings</t>
  </si>
  <si>
    <t xml:space="preserve">Total equity </t>
  </si>
  <si>
    <t>Non-current liabilities</t>
  </si>
  <si>
    <t>Retirement benefits</t>
  </si>
  <si>
    <t>Deferred tax liabilities</t>
  </si>
  <si>
    <t>Current liabilities</t>
  </si>
  <si>
    <t>Trade and other payables</t>
  </si>
  <si>
    <t>Tax payable</t>
  </si>
  <si>
    <t>Total liabilities</t>
  </si>
  <si>
    <t>Total equities and liabilities</t>
  </si>
  <si>
    <t>CONDENSED CONSOLIDATED STATEMENTS OF CHANGES IN EQUITY</t>
  </si>
  <si>
    <t>Non-</t>
  </si>
  <si>
    <t>Non-distributable</t>
  </si>
  <si>
    <t>Distributable</t>
  </si>
  <si>
    <t xml:space="preserve"> Distributable</t>
  </si>
  <si>
    <t xml:space="preserve">Equity </t>
  </si>
  <si>
    <t xml:space="preserve">Share </t>
  </si>
  <si>
    <t xml:space="preserve">Retained </t>
  </si>
  <si>
    <t xml:space="preserve">Fair value </t>
  </si>
  <si>
    <t>Controlling</t>
  </si>
  <si>
    <t>Capital</t>
  </si>
  <si>
    <t>Premium</t>
  </si>
  <si>
    <t>Earnings</t>
  </si>
  <si>
    <t>Adjustment</t>
  </si>
  <si>
    <t>At 1 January 2012</t>
  </si>
  <si>
    <t>Transactions with owners</t>
  </si>
  <si>
    <t xml:space="preserve">Dividend paid by a subsidiary to a </t>
  </si>
  <si>
    <t xml:space="preserve">  non-controlling interest</t>
  </si>
  <si>
    <t>At 30 September 2012</t>
  </si>
  <si>
    <t>9 months ended 30 September 2011</t>
  </si>
  <si>
    <t>At 1 January 2011</t>
  </si>
  <si>
    <t>At 30 September 2011</t>
  </si>
  <si>
    <t xml:space="preserve">The above condensed consolidated statement of comprehensive income should be read in conjunction accompanying notes attached to the </t>
  </si>
  <si>
    <t>with the interim financial statements.</t>
  </si>
  <si>
    <t>CONDENSED CONSOLIDATED STATEMENTS OF CASH FLOWS</t>
  </si>
  <si>
    <t>9 MONTHS ENDED</t>
  </si>
  <si>
    <t>CASH FLOW FROM OPERATING ACTIVITIES</t>
  </si>
  <si>
    <t xml:space="preserve">Profit before taxation </t>
  </si>
  <si>
    <t>Adjustments for :</t>
  </si>
  <si>
    <t>Continuing operations</t>
  </si>
  <si>
    <t>Non cash items</t>
  </si>
  <si>
    <t>Non operating items (which are investing/financing)</t>
  </si>
  <si>
    <t>Operating profit before working capital changes</t>
  </si>
  <si>
    <t>Working capital changes:</t>
  </si>
  <si>
    <t>Decrease/(Increase) in current assets</t>
  </si>
  <si>
    <t>Increase/(Decrease) in current liabilities</t>
  </si>
  <si>
    <t>Cash generated from operations</t>
  </si>
  <si>
    <t>Income taxes paid</t>
  </si>
  <si>
    <t>Other operating expenses paid</t>
  </si>
  <si>
    <t>Net cash generated from operating activities</t>
  </si>
  <si>
    <t>CASH FLOW FROM INVESTING ACTIVITIES</t>
  </si>
  <si>
    <t>Purchase of property, plant &amp; equipment</t>
  </si>
  <si>
    <t>Purchase of other investment</t>
  </si>
  <si>
    <t>Purchase of port facilities</t>
  </si>
  <si>
    <t>Dividend received</t>
  </si>
  <si>
    <t>Interest received</t>
  </si>
  <si>
    <t>Other investing activities</t>
  </si>
  <si>
    <t>Net cash used in investing activities</t>
  </si>
  <si>
    <t>CASH FLOW FROM FINANCING ACTIVITIES</t>
  </si>
  <si>
    <t>Dividend paid to a non controlling interest</t>
  </si>
  <si>
    <t>Interest paid</t>
  </si>
  <si>
    <t>Proceeds from a revolving credit</t>
  </si>
  <si>
    <t>Repayment of margin loan</t>
  </si>
  <si>
    <t>Placement of deposits pledged</t>
  </si>
  <si>
    <t>Other financing activities</t>
  </si>
  <si>
    <t>Net cash used in financing activities</t>
  </si>
  <si>
    <t>NET INCREASE/(DECREASE) IN CASH AND CASH EQUIVALENTS</t>
  </si>
  <si>
    <t>CASH AND CASH EQUIVALENTS AT BEGINNING OF PERIOD</t>
  </si>
  <si>
    <t>CASH AND CASH EQUIVALENTS AT END OF PERIOD</t>
  </si>
  <si>
    <t>Cash and cash equivalents comprise :</t>
  </si>
  <si>
    <t xml:space="preserve">Bank balances and deposits pledged for guarantees and other banking </t>
  </si>
  <si>
    <t>facilities granted to certain subsidiaries</t>
  </si>
  <si>
    <t xml:space="preserve">The above condensed consolidated statement of comprehensive income should be read </t>
  </si>
  <si>
    <t>in conjunction with the accompanying notes attached to the interim financial statements.</t>
  </si>
  <si>
    <t>The above condensed consolidated statement of comprehensive income should be read</t>
  </si>
  <si>
    <t xml:space="preserve">      |–             Attributable to Equity Holders of the Parent               - |</t>
  </si>
  <si>
    <t>There was no borrowing default or breach of any borrowings agreement by the Group during the</t>
  </si>
  <si>
    <t>current financial period.</t>
  </si>
  <si>
    <t>There were no issuance and repayment of debt securities, share buy-backs and share cancellations</t>
  </si>
  <si>
    <t>in the current financial period.</t>
  </si>
  <si>
    <t>The following table provides information on the transactions which have been entered into with</t>
  </si>
  <si>
    <t xml:space="preserve">Account balances with significant related parties of the Group at the current financial period ended </t>
  </si>
  <si>
    <t>are as follows:</t>
  </si>
  <si>
    <t>There are no corporate proposals announced and not completed as at the date of this announcement.</t>
  </si>
  <si>
    <t>The Group did not have any financial liabilities measured at fair value through profit or loss  as at</t>
  </si>
  <si>
    <t>30 September 2012 and 31 December 2011.</t>
  </si>
  <si>
    <t xml:space="preserve">The auditors' report on the financial statements for the year ended 31 December 2011 was not </t>
  </si>
  <si>
    <t>-</t>
  </si>
  <si>
    <t>Revolving credit</t>
  </si>
  <si>
    <t>Interests</t>
  </si>
  <si>
    <t>related parties:</t>
  </si>
  <si>
    <t xml:space="preserve">   has substantial interest.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</si>
</sst>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0.0%"/>
    <numFmt numFmtId="167" formatCode="0.0"/>
    <numFmt numFmtId="168" formatCode="_(* #,##0.0_);_(* \(#,##0.0\);_(* &quot;-&quot;??_);_(@_)"/>
    <numFmt numFmtId="169" formatCode="_(* #,##0.000_);_(* \(#,##0.000\);_(* &quot;-&quot;??_);_(@_)"/>
    <numFmt numFmtId="170" formatCode="_(* #,##0.00_);_(* \(#,##0.00\);_(* &quot;-&quot;_);_(@_)"/>
    <numFmt numFmtId="171" formatCode="_-* #,##0.00_-;\-* #,##0.00_-;_-* &quot;-&quot;??_-;_-@_-"/>
  </numFmts>
  <fonts count="3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Calibri"/>
      <family val="0"/>
    </font>
    <font>
      <sz val="12"/>
      <name val="Calibri"/>
      <family val="0"/>
    </font>
    <font>
      <sz val="12"/>
      <color indexed="8"/>
      <name val="Calibri"/>
      <family val="2"/>
    </font>
    <font>
      <u val="single"/>
      <sz val="12"/>
      <name val="Calibri"/>
      <family val="2"/>
    </font>
    <font>
      <sz val="11"/>
      <name val="Calibri"/>
      <family val="2"/>
    </font>
    <font>
      <sz val="12"/>
      <color indexed="10"/>
      <name val="Calibri"/>
      <family val="2"/>
    </font>
    <font>
      <b/>
      <sz val="10"/>
      <name val="Arial"/>
      <family val="2"/>
    </font>
    <font>
      <sz val="10"/>
      <color indexed="8"/>
      <name val="Arial"/>
      <family val="2"/>
    </font>
    <font>
      <sz val="12"/>
      <name val="Arial"/>
      <family val="2"/>
    </font>
    <font>
      <b/>
      <i/>
      <sz val="12"/>
      <color indexed="8"/>
      <name val="Calibri"/>
      <family val="2"/>
    </font>
    <font>
      <b/>
      <sz val="12"/>
      <color indexed="8"/>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7" fillId="0" borderId="0">
      <alignment/>
      <protection/>
    </xf>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66">
    <xf numFmtId="0" fontId="0" fillId="0" borderId="0" xfId="0" applyAlignment="1">
      <alignment/>
    </xf>
    <xf numFmtId="0" fontId="18" fillId="0" borderId="0" xfId="47" applyNumberFormat="1" applyFont="1" applyFill="1">
      <alignment/>
      <protection/>
    </xf>
    <xf numFmtId="0" fontId="19" fillId="0" borderId="0" xfId="47" applyNumberFormat="1" applyFont="1" applyFill="1">
      <alignment/>
      <protection/>
    </xf>
    <xf numFmtId="0" fontId="20" fillId="0" borderId="0" xfId="0" applyFont="1" applyAlignment="1">
      <alignment/>
    </xf>
    <xf numFmtId="0" fontId="21" fillId="0" borderId="0" xfId="47" applyNumberFormat="1" applyFont="1" applyFill="1">
      <alignment/>
      <protection/>
    </xf>
    <xf numFmtId="0" fontId="20" fillId="0" borderId="0" xfId="0" applyFont="1" applyAlignment="1" quotePrefix="1">
      <alignment/>
    </xf>
    <xf numFmtId="0" fontId="20" fillId="0" borderId="0" xfId="0" applyFont="1" applyAlignment="1">
      <alignment horizontal="center"/>
    </xf>
    <xf numFmtId="0" fontId="19" fillId="0" borderId="0" xfId="47" applyNumberFormat="1" applyFont="1" applyFill="1">
      <alignment/>
      <protection/>
    </xf>
    <xf numFmtId="0" fontId="18" fillId="0" borderId="0" xfId="0" applyFont="1" applyAlignment="1">
      <alignment/>
    </xf>
    <xf numFmtId="0" fontId="18" fillId="0" borderId="0" xfId="47" applyNumberFormat="1" applyFont="1" applyAlignment="1">
      <alignment horizontal="center"/>
      <protection/>
    </xf>
    <xf numFmtId="0" fontId="18" fillId="0" borderId="0" xfId="47" applyNumberFormat="1" applyFont="1" applyAlignment="1" quotePrefix="1">
      <alignment horizontal="center"/>
      <protection/>
    </xf>
    <xf numFmtId="0" fontId="18" fillId="0" borderId="0" xfId="47" applyNumberFormat="1" applyFont="1" applyFill="1">
      <alignment/>
      <protection/>
    </xf>
    <xf numFmtId="14" fontId="18" fillId="0" borderId="0" xfId="0" applyNumberFormat="1" applyFont="1" applyAlignment="1">
      <alignment horizontal="center" vertical="top" wrapText="1"/>
    </xf>
    <xf numFmtId="0" fontId="18" fillId="0" borderId="0" xfId="0" applyFont="1" applyAlignment="1">
      <alignment horizontal="center" vertical="top" wrapText="1"/>
    </xf>
    <xf numFmtId="0" fontId="22" fillId="0" borderId="0" xfId="0" applyFont="1" applyAlignment="1">
      <alignment/>
    </xf>
    <xf numFmtId="165" fontId="19" fillId="0" borderId="0" xfId="42" applyNumberFormat="1" applyFont="1" applyFill="1" applyAlignment="1">
      <alignment horizontal="center" vertical="top" wrapText="1"/>
    </xf>
    <xf numFmtId="167" fontId="19" fillId="0" borderId="0" xfId="42" applyNumberFormat="1" applyFont="1" applyFill="1" applyAlignment="1">
      <alignment horizontal="right" vertical="top" wrapText="1"/>
    </xf>
    <xf numFmtId="165" fontId="19" fillId="0" borderId="10" xfId="42" applyNumberFormat="1" applyFont="1" applyFill="1" applyBorder="1" applyAlignment="1">
      <alignment horizontal="center" vertical="top" wrapText="1"/>
    </xf>
    <xf numFmtId="1" fontId="19" fillId="0" borderId="10" xfId="42" applyNumberFormat="1" applyFont="1" applyFill="1" applyBorder="1" applyAlignment="1">
      <alignment horizontal="right" vertical="top" wrapText="1"/>
    </xf>
    <xf numFmtId="168" fontId="19" fillId="0" borderId="10" xfId="42" applyNumberFormat="1" applyFont="1" applyFill="1" applyBorder="1" applyAlignment="1">
      <alignment horizontal="center" vertical="top" wrapText="1"/>
    </xf>
    <xf numFmtId="168" fontId="19" fillId="0" borderId="0" xfId="42" applyNumberFormat="1" applyFont="1" applyFill="1" applyAlignment="1">
      <alignment horizontal="right" vertical="top" wrapText="1"/>
    </xf>
    <xf numFmtId="1" fontId="19" fillId="0" borderId="10" xfId="59" applyNumberFormat="1" applyFont="1" applyFill="1" applyBorder="1" applyAlignment="1">
      <alignment horizontal="right" vertical="top" wrapText="1"/>
    </xf>
    <xf numFmtId="168" fontId="19" fillId="0" borderId="10" xfId="42" applyNumberFormat="1" applyFont="1" applyFill="1" applyBorder="1" applyAlignment="1">
      <alignment horizontal="right" vertical="top" wrapText="1"/>
    </xf>
    <xf numFmtId="165" fontId="19" fillId="0" borderId="0" xfId="42" applyNumberFormat="1" applyFont="1" applyFill="1" applyBorder="1" applyAlignment="1">
      <alignment horizontal="center" vertical="top" wrapText="1"/>
    </xf>
    <xf numFmtId="0" fontId="18" fillId="0" borderId="0" xfId="47" applyNumberFormat="1" applyFont="1" applyFill="1" applyAlignment="1">
      <alignment horizontal="center"/>
      <protection/>
    </xf>
    <xf numFmtId="0" fontId="18" fillId="0" borderId="0" xfId="0" applyFont="1" applyFill="1" applyAlignment="1">
      <alignment horizontal="center" vertical="top" wrapText="1"/>
    </xf>
    <xf numFmtId="168" fontId="19" fillId="0" borderId="0" xfId="42" applyNumberFormat="1" applyFont="1" applyFill="1" applyAlignment="1">
      <alignment horizontal="center" vertical="top" wrapText="1"/>
    </xf>
    <xf numFmtId="169" fontId="19" fillId="0" borderId="11" xfId="42" applyNumberFormat="1" applyFont="1" applyBorder="1" applyAlignment="1">
      <alignment horizontal="center" vertical="top" wrapText="1"/>
    </xf>
    <xf numFmtId="165" fontId="19" fillId="0" borderId="11" xfId="42" applyNumberFormat="1" applyFont="1" applyBorder="1" applyAlignment="1">
      <alignment horizontal="center" vertical="top" wrapText="1"/>
    </xf>
    <xf numFmtId="1" fontId="19" fillId="0" borderId="11" xfId="42" applyNumberFormat="1" applyFont="1" applyBorder="1" applyAlignment="1">
      <alignment horizontal="right" vertical="top" wrapText="1"/>
    </xf>
    <xf numFmtId="0" fontId="23" fillId="0" borderId="0" xfId="47" applyNumberFormat="1" applyFont="1" applyFill="1">
      <alignment/>
      <protection/>
    </xf>
    <xf numFmtId="3" fontId="19" fillId="0" borderId="0" xfId="0" applyNumberFormat="1" applyFont="1" applyFill="1" applyAlignment="1">
      <alignment horizontal="right" vertical="top" wrapText="1"/>
    </xf>
    <xf numFmtId="3" fontId="19" fillId="0" borderId="0" xfId="0" applyNumberFormat="1" applyFont="1" applyFill="1" applyAlignment="1">
      <alignment horizontal="center" vertical="top" wrapText="1"/>
    </xf>
    <xf numFmtId="165" fontId="19" fillId="0" borderId="10" xfId="42" applyNumberFormat="1" applyFont="1" applyFill="1" applyBorder="1" applyAlignment="1">
      <alignment horizontal="right" vertical="top" wrapText="1"/>
    </xf>
    <xf numFmtId="43" fontId="19" fillId="0" borderId="10" xfId="42" applyFont="1" applyFill="1" applyBorder="1" applyAlignment="1">
      <alignment horizontal="center" vertical="top" wrapText="1"/>
    </xf>
    <xf numFmtId="3" fontId="19" fillId="0" borderId="10" xfId="0" applyNumberFormat="1" applyFont="1" applyFill="1" applyBorder="1" applyAlignment="1">
      <alignment horizontal="right" vertical="top" wrapText="1"/>
    </xf>
    <xf numFmtId="3" fontId="19" fillId="0" borderId="10" xfId="0" applyNumberFormat="1"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166" fontId="19" fillId="0" borderId="0" xfId="59" applyNumberFormat="1" applyFont="1" applyFill="1" applyBorder="1" applyAlignment="1">
      <alignment horizontal="center" vertical="top" wrapText="1"/>
    </xf>
    <xf numFmtId="168" fontId="19" fillId="0" borderId="11" xfId="42" applyNumberFormat="1" applyFont="1" applyBorder="1" applyAlignment="1">
      <alignment horizontal="center" vertical="top" wrapText="1"/>
    </xf>
    <xf numFmtId="0" fontId="18" fillId="0" borderId="0" xfId="47" applyNumberFormat="1" applyFont="1">
      <alignment/>
      <protection/>
    </xf>
    <xf numFmtId="0" fontId="24" fillId="0" borderId="0" xfId="47" applyNumberFormat="1" applyFont="1">
      <alignment/>
      <protection/>
    </xf>
    <xf numFmtId="0" fontId="17" fillId="0" borderId="0" xfId="47" applyNumberFormat="1" applyFont="1">
      <alignment/>
      <protection/>
    </xf>
    <xf numFmtId="0" fontId="19" fillId="0" borderId="0" xfId="47" applyNumberFormat="1" applyFont="1">
      <alignment/>
      <protection/>
    </xf>
    <xf numFmtId="165" fontId="17" fillId="0" borderId="0" xfId="42" applyNumberFormat="1" applyFont="1" applyAlignment="1">
      <alignment/>
    </xf>
    <xf numFmtId="165" fontId="19" fillId="0" borderId="0" xfId="42" applyNumberFormat="1" applyFont="1" applyAlignment="1">
      <alignment/>
    </xf>
    <xf numFmtId="165" fontId="25" fillId="0" borderId="0" xfId="42" applyNumberFormat="1" applyFont="1" applyAlignment="1">
      <alignment/>
    </xf>
    <xf numFmtId="0" fontId="24" fillId="0" borderId="0" xfId="47" applyNumberFormat="1" applyFont="1" applyAlignment="1">
      <alignment horizontal="right"/>
      <protection/>
    </xf>
    <xf numFmtId="0" fontId="17" fillId="0" borderId="0" xfId="47" applyNumberFormat="1" applyFont="1" applyAlignment="1">
      <alignment horizontal="right"/>
      <protection/>
    </xf>
    <xf numFmtId="41" fontId="19" fillId="0" borderId="0" xfId="47" applyNumberFormat="1" applyFont="1">
      <alignment/>
      <protection/>
    </xf>
    <xf numFmtId="41" fontId="19" fillId="0" borderId="0" xfId="47" applyNumberFormat="1" applyFont="1" applyBorder="1">
      <alignment/>
      <protection/>
    </xf>
    <xf numFmtId="0" fontId="18" fillId="0" borderId="0" xfId="47" applyNumberFormat="1" applyFont="1" applyAlignment="1">
      <alignment horizontal="right"/>
      <protection/>
    </xf>
    <xf numFmtId="41" fontId="19" fillId="0" borderId="10" xfId="47" applyNumberFormat="1" applyFont="1" applyBorder="1">
      <alignment/>
      <protection/>
    </xf>
    <xf numFmtId="2" fontId="17" fillId="0" borderId="0" xfId="47" applyNumberFormat="1" applyFont="1" applyBorder="1">
      <alignment/>
      <protection/>
    </xf>
    <xf numFmtId="14" fontId="18" fillId="0" borderId="0" xfId="47" applyNumberFormat="1" applyFont="1" applyAlignment="1" quotePrefix="1">
      <alignment horizontal="center"/>
      <protection/>
    </xf>
    <xf numFmtId="0" fontId="18" fillId="0" borderId="0" xfId="47" applyNumberFormat="1" applyFont="1" applyFill="1" quotePrefix="1">
      <alignment/>
      <protection/>
    </xf>
    <xf numFmtId="0" fontId="21" fillId="0" borderId="0" xfId="47" applyNumberFormat="1" applyFont="1">
      <alignment/>
      <protection/>
    </xf>
    <xf numFmtId="0" fontId="19" fillId="0" borderId="0" xfId="47" applyNumberFormat="1" applyFont="1">
      <alignment/>
      <protection/>
    </xf>
    <xf numFmtId="41" fontId="19" fillId="0" borderId="11" xfId="47" applyNumberFormat="1" applyFont="1" applyBorder="1">
      <alignment/>
      <protection/>
    </xf>
    <xf numFmtId="0" fontId="18" fillId="0" borderId="0" xfId="47" applyNumberFormat="1" applyFont="1" applyFill="1" applyAlignment="1" quotePrefix="1">
      <alignment horizontal="right"/>
      <protection/>
    </xf>
    <xf numFmtId="41" fontId="19" fillId="0" borderId="0" xfId="47" applyNumberFormat="1" applyFont="1" applyFill="1">
      <alignment/>
      <protection/>
    </xf>
    <xf numFmtId="41" fontId="19" fillId="0" borderId="0" xfId="47" applyNumberFormat="1" applyFont="1" applyFill="1" applyBorder="1">
      <alignment/>
      <protection/>
    </xf>
    <xf numFmtId="41" fontId="19" fillId="0" borderId="12" xfId="47" applyNumberFormat="1" applyFont="1" applyFill="1" applyBorder="1">
      <alignment/>
      <protection/>
    </xf>
    <xf numFmtId="41" fontId="19" fillId="0" borderId="10" xfId="47" applyNumberFormat="1" applyFont="1" applyFill="1" applyBorder="1">
      <alignment/>
      <protection/>
    </xf>
    <xf numFmtId="0" fontId="26" fillId="0" borderId="0" xfId="47" applyNumberFormat="1" applyFont="1">
      <alignment/>
      <protection/>
    </xf>
    <xf numFmtId="14" fontId="18" fillId="0" borderId="0" xfId="47" applyNumberFormat="1" applyFont="1" applyFill="1" applyAlignment="1" quotePrefix="1">
      <alignment horizontal="center"/>
      <protection/>
    </xf>
    <xf numFmtId="165" fontId="19" fillId="0" borderId="0" xfId="42" applyNumberFormat="1" applyFont="1" applyFill="1" applyAlignment="1">
      <alignment/>
    </xf>
    <xf numFmtId="165" fontId="19" fillId="0" borderId="11" xfId="42" applyNumberFormat="1" applyFont="1" applyFill="1" applyBorder="1" applyAlignment="1">
      <alignment/>
    </xf>
    <xf numFmtId="0" fontId="18" fillId="0" borderId="0" xfId="47" applyNumberFormat="1" applyFont="1" applyAlignment="1" quotePrefix="1">
      <alignment horizontal="left"/>
      <protection/>
    </xf>
    <xf numFmtId="0" fontId="17" fillId="0" borderId="0" xfId="47" applyNumberFormat="1" applyFont="1" applyBorder="1">
      <alignment/>
      <protection/>
    </xf>
    <xf numFmtId="0" fontId="19" fillId="0" borderId="0" xfId="47" applyNumberFormat="1" applyFont="1" applyBorder="1">
      <alignment/>
      <protection/>
    </xf>
    <xf numFmtId="165" fontId="19" fillId="0" borderId="0" xfId="42" applyNumberFormat="1" applyFont="1" applyFill="1" applyBorder="1" applyAlignment="1">
      <alignment/>
    </xf>
    <xf numFmtId="0" fontId="18" fillId="0" borderId="0" xfId="47" applyNumberFormat="1" applyFont="1" applyFill="1" applyBorder="1" applyAlignment="1" quotePrefix="1">
      <alignment horizontal="right"/>
      <protection/>
    </xf>
    <xf numFmtId="14" fontId="18" fillId="0" borderId="0" xfId="47" applyNumberFormat="1" applyFont="1" applyFill="1" applyBorder="1" applyAlignment="1" quotePrefix="1">
      <alignment horizontal="right"/>
      <protection/>
    </xf>
    <xf numFmtId="0" fontId="19" fillId="0" borderId="0" xfId="47" applyNumberFormat="1" applyFont="1" applyFill="1" applyBorder="1">
      <alignment/>
      <protection/>
    </xf>
    <xf numFmtId="0" fontId="18" fillId="0" borderId="0" xfId="47" applyNumberFormat="1" applyFont="1" applyFill="1" applyAlignment="1">
      <alignment horizontal="right"/>
      <protection/>
    </xf>
    <xf numFmtId="0" fontId="21" fillId="0" borderId="0" xfId="47" applyNumberFormat="1" applyFont="1" applyFill="1" applyBorder="1">
      <alignment/>
      <protection/>
    </xf>
    <xf numFmtId="14" fontId="18" fillId="0" borderId="0" xfId="47" applyNumberFormat="1" applyFont="1" applyFill="1" applyAlignment="1" quotePrefix="1">
      <alignment horizontal="right"/>
      <protection/>
    </xf>
    <xf numFmtId="165" fontId="19" fillId="0" borderId="0" xfId="42" applyNumberFormat="1" applyFont="1" applyBorder="1" applyAlignment="1">
      <alignment/>
    </xf>
    <xf numFmtId="165" fontId="19" fillId="0" borderId="0" xfId="42" applyNumberFormat="1" applyFont="1" applyAlignment="1">
      <alignment/>
    </xf>
    <xf numFmtId="165" fontId="23" fillId="0" borderId="0" xfId="42" applyNumberFormat="1" applyFont="1" applyFill="1" applyAlignment="1">
      <alignment/>
    </xf>
    <xf numFmtId="165" fontId="19" fillId="0" borderId="11" xfId="42" applyNumberFormat="1" applyFont="1" applyBorder="1" applyAlignment="1">
      <alignment/>
    </xf>
    <xf numFmtId="165" fontId="19" fillId="0" borderId="12" xfId="42" applyNumberFormat="1" applyFont="1" applyFill="1" applyBorder="1" applyAlignment="1">
      <alignment/>
    </xf>
    <xf numFmtId="165" fontId="19" fillId="0" borderId="12" xfId="42" applyNumberFormat="1" applyFont="1" applyBorder="1" applyAlignment="1">
      <alignment/>
    </xf>
    <xf numFmtId="16" fontId="20" fillId="0" borderId="0" xfId="0" applyNumberFormat="1" applyFont="1" applyAlignment="1">
      <alignment horizontal="center"/>
    </xf>
    <xf numFmtId="165" fontId="20" fillId="0" borderId="0" xfId="42" applyNumberFormat="1" applyFont="1" applyAlignment="1">
      <alignment/>
    </xf>
    <xf numFmtId="165" fontId="20" fillId="0" borderId="11" xfId="42" applyNumberFormat="1" applyFont="1" applyBorder="1" applyAlignment="1">
      <alignment/>
    </xf>
    <xf numFmtId="165" fontId="20" fillId="0" borderId="13" xfId="42" applyNumberFormat="1" applyFont="1" applyBorder="1" applyAlignment="1">
      <alignment/>
    </xf>
    <xf numFmtId="43" fontId="20" fillId="0" borderId="11" xfId="0" applyNumberFormat="1" applyFont="1" applyBorder="1" applyAlignment="1">
      <alignment/>
    </xf>
    <xf numFmtId="0" fontId="20" fillId="0" borderId="0" xfId="0" applyNumberFormat="1" applyFont="1" applyAlignment="1">
      <alignment horizontal="center"/>
    </xf>
    <xf numFmtId="0" fontId="20" fillId="0" borderId="0" xfId="42" applyNumberFormat="1" applyFont="1" applyAlignment="1">
      <alignment horizontal="center"/>
    </xf>
    <xf numFmtId="165" fontId="20" fillId="0" borderId="0" xfId="42" applyNumberFormat="1" applyFont="1" applyAlignment="1">
      <alignment horizontal="center"/>
    </xf>
    <xf numFmtId="0" fontId="28" fillId="0" borderId="0" xfId="0" applyFont="1" applyAlignment="1">
      <alignment/>
    </xf>
    <xf numFmtId="165" fontId="20" fillId="0" borderId="0" xfId="0" applyNumberFormat="1" applyFont="1" applyAlignment="1">
      <alignment/>
    </xf>
    <xf numFmtId="165" fontId="20" fillId="0" borderId="10" xfId="42" applyNumberFormat="1" applyFont="1" applyBorder="1" applyAlignment="1">
      <alignment/>
    </xf>
    <xf numFmtId="0" fontId="18" fillId="0" borderId="14" xfId="47" applyNumberFormat="1" applyFont="1" applyBorder="1" applyAlignment="1">
      <alignment horizontal="right"/>
      <protection/>
    </xf>
    <xf numFmtId="0" fontId="18" fillId="0" borderId="15" xfId="47" applyNumberFormat="1" applyFont="1" applyBorder="1" applyAlignment="1">
      <alignment horizontal="right"/>
      <protection/>
    </xf>
    <xf numFmtId="0" fontId="19" fillId="0" borderId="15" xfId="47" applyNumberFormat="1" applyFont="1" applyBorder="1">
      <alignment/>
      <protection/>
    </xf>
    <xf numFmtId="41" fontId="19" fillId="0" borderId="15" xfId="47" applyNumberFormat="1" applyFont="1" applyBorder="1">
      <alignment/>
      <protection/>
    </xf>
    <xf numFmtId="41" fontId="19" fillId="0" borderId="16" xfId="47" applyNumberFormat="1" applyFont="1" applyBorder="1">
      <alignment/>
      <protection/>
    </xf>
    <xf numFmtId="41" fontId="19" fillId="0" borderId="17" xfId="47" applyNumberFormat="1" applyFont="1" applyBorder="1">
      <alignment/>
      <protection/>
    </xf>
    <xf numFmtId="41" fontId="19" fillId="0" borderId="14" xfId="47" applyNumberFormat="1" applyFont="1" applyBorder="1">
      <alignment/>
      <protection/>
    </xf>
    <xf numFmtId="165" fontId="19" fillId="0" borderId="0" xfId="47" applyNumberFormat="1" applyFont="1">
      <alignment/>
      <protection/>
    </xf>
    <xf numFmtId="165" fontId="19" fillId="0" borderId="0" xfId="44" applyNumberFormat="1" applyFont="1" applyAlignment="1">
      <alignment/>
    </xf>
    <xf numFmtId="165" fontId="19" fillId="0" borderId="15" xfId="44" applyNumberFormat="1" applyFont="1" applyBorder="1" applyAlignment="1">
      <alignment/>
    </xf>
    <xf numFmtId="165" fontId="19" fillId="0" borderId="0" xfId="44" applyNumberFormat="1" applyFont="1" applyBorder="1" applyAlignment="1">
      <alignment/>
    </xf>
    <xf numFmtId="43" fontId="19" fillId="0" borderId="0" xfId="42" applyFont="1" applyAlignment="1">
      <alignment/>
    </xf>
    <xf numFmtId="165" fontId="19" fillId="0" borderId="11" xfId="44" applyNumberFormat="1" applyFont="1" applyBorder="1" applyAlignment="1">
      <alignment/>
    </xf>
    <xf numFmtId="165" fontId="19" fillId="0" borderId="16" xfId="44" applyNumberFormat="1" applyFont="1" applyBorder="1" applyAlignment="1">
      <alignment/>
    </xf>
    <xf numFmtId="165" fontId="19" fillId="0" borderId="10" xfId="44" applyNumberFormat="1" applyFont="1" applyBorder="1" applyAlignment="1">
      <alignment/>
    </xf>
    <xf numFmtId="165" fontId="19" fillId="0" borderId="17" xfId="44" applyNumberFormat="1" applyFont="1" applyBorder="1" applyAlignment="1">
      <alignment/>
    </xf>
    <xf numFmtId="165" fontId="0" fillId="0" borderId="0" xfId="42" applyNumberFormat="1" applyFont="1" applyAlignment="1">
      <alignment/>
    </xf>
    <xf numFmtId="165" fontId="20" fillId="0" borderId="12" xfId="42" applyNumberFormat="1" applyFont="1" applyBorder="1" applyAlignment="1">
      <alignment/>
    </xf>
    <xf numFmtId="0" fontId="0" fillId="0" borderId="0" xfId="42" applyNumberFormat="1" applyFont="1" applyAlignment="1">
      <alignment/>
    </xf>
    <xf numFmtId="17" fontId="20" fillId="0" borderId="0" xfId="0" applyNumberFormat="1" applyFont="1" applyBorder="1" applyAlignment="1">
      <alignment/>
    </xf>
    <xf numFmtId="0" fontId="20" fillId="0" borderId="0" xfId="0" applyFont="1" applyBorder="1" applyAlignment="1">
      <alignment/>
    </xf>
    <xf numFmtId="14" fontId="20" fillId="0" borderId="0" xfId="0" applyNumberFormat="1" applyFont="1" applyBorder="1" applyAlignment="1" quotePrefix="1">
      <alignment/>
    </xf>
    <xf numFmtId="0" fontId="20" fillId="0" borderId="0" xfId="0" applyFont="1" applyBorder="1" applyAlignment="1" quotePrefix="1">
      <alignment/>
    </xf>
    <xf numFmtId="0" fontId="20" fillId="0" borderId="0" xfId="0" applyFont="1" applyBorder="1" applyAlignment="1">
      <alignment horizontal="center"/>
    </xf>
    <xf numFmtId="9" fontId="20" fillId="0" borderId="0" xfId="59" applyFont="1" applyBorder="1" applyAlignment="1">
      <alignment/>
    </xf>
    <xf numFmtId="43" fontId="20" fillId="0" borderId="0" xfId="42" applyFont="1" applyBorder="1" applyAlignment="1">
      <alignment/>
    </xf>
    <xf numFmtId="14" fontId="19" fillId="0" borderId="0" xfId="47" applyNumberFormat="1" applyFont="1" applyFill="1" applyBorder="1" quotePrefix="1">
      <alignment/>
      <protection/>
    </xf>
    <xf numFmtId="0" fontId="19" fillId="0" borderId="0" xfId="47" applyNumberFormat="1" applyFont="1" applyFill="1" applyBorder="1" quotePrefix="1">
      <alignment/>
      <protection/>
    </xf>
    <xf numFmtId="166" fontId="20" fillId="0" borderId="0" xfId="59" applyNumberFormat="1" applyFont="1" applyBorder="1" applyAlignment="1">
      <alignment/>
    </xf>
    <xf numFmtId="0" fontId="23" fillId="0" borderId="0" xfId="47" applyNumberFormat="1" applyFont="1" applyFill="1" applyBorder="1">
      <alignment/>
      <protection/>
    </xf>
    <xf numFmtId="0" fontId="17" fillId="0" borderId="0" xfId="47" applyNumberFormat="1" applyFont="1" applyFill="1" applyBorder="1">
      <alignment/>
      <protection/>
    </xf>
    <xf numFmtId="41" fontId="17" fillId="0" borderId="0" xfId="47" applyNumberFormat="1" applyFont="1" applyFill="1" applyBorder="1">
      <alignment/>
      <protection/>
    </xf>
    <xf numFmtId="41" fontId="17" fillId="0" borderId="0" xfId="47" applyNumberFormat="1" applyFont="1" applyBorder="1">
      <alignment/>
      <protection/>
    </xf>
    <xf numFmtId="14" fontId="17" fillId="0" borderId="0" xfId="47" applyNumberFormat="1" applyFont="1" applyBorder="1">
      <alignment/>
      <protection/>
    </xf>
    <xf numFmtId="43" fontId="17" fillId="0" borderId="0" xfId="42" applyFont="1" applyBorder="1" applyAlignment="1">
      <alignment/>
    </xf>
    <xf numFmtId="0" fontId="27" fillId="0" borderId="0" xfId="0" applyFont="1" applyBorder="1" applyAlignment="1">
      <alignment horizontal="justify" vertical="center" readingOrder="1"/>
    </xf>
    <xf numFmtId="165" fontId="20" fillId="0" borderId="0" xfId="42" applyNumberFormat="1" applyFont="1" applyBorder="1" applyAlignment="1">
      <alignment/>
    </xf>
    <xf numFmtId="0" fontId="21" fillId="0" borderId="0" xfId="47" applyNumberFormat="1" applyFont="1">
      <alignment/>
      <protection/>
    </xf>
    <xf numFmtId="0" fontId="19" fillId="0" borderId="0" xfId="47" applyNumberFormat="1" applyFont="1" applyFill="1" applyBorder="1" applyAlignment="1">
      <alignment horizontal="justify"/>
      <protection/>
    </xf>
    <xf numFmtId="165" fontId="19" fillId="0" borderId="0" xfId="47" applyNumberFormat="1" applyFont="1" applyFill="1" applyBorder="1">
      <alignment/>
      <protection/>
    </xf>
    <xf numFmtId="0" fontId="18" fillId="0" borderId="0" xfId="47" applyNumberFormat="1" applyFont="1" applyBorder="1" applyAlignment="1">
      <alignment horizontal="center"/>
      <protection/>
    </xf>
    <xf numFmtId="166" fontId="19" fillId="0" borderId="0" xfId="59" applyNumberFormat="1" applyFont="1" applyFill="1" applyBorder="1" applyAlignment="1">
      <alignment/>
    </xf>
    <xf numFmtId="0" fontId="19" fillId="0" borderId="0" xfId="47" applyNumberFormat="1" applyFont="1" applyFill="1" applyBorder="1" applyAlignment="1" quotePrefix="1">
      <alignment horizontal="right"/>
      <protection/>
    </xf>
    <xf numFmtId="17" fontId="19" fillId="0" borderId="0" xfId="47" applyNumberFormat="1" applyFont="1" applyFill="1" applyBorder="1" applyAlignment="1" quotePrefix="1">
      <alignment horizontal="right"/>
      <protection/>
    </xf>
    <xf numFmtId="43" fontId="19" fillId="0" borderId="0" xfId="42" applyFont="1" applyFill="1" applyBorder="1" applyAlignment="1">
      <alignment/>
    </xf>
    <xf numFmtId="0" fontId="18" fillId="0" borderId="0" xfId="47" applyNumberFormat="1" applyFont="1">
      <alignment/>
      <protection/>
    </xf>
    <xf numFmtId="41" fontId="19" fillId="0" borderId="0" xfId="47" applyNumberFormat="1" applyFont="1">
      <alignment/>
      <protection/>
    </xf>
    <xf numFmtId="41" fontId="19" fillId="0" borderId="11" xfId="47" applyNumberFormat="1" applyFont="1" applyFill="1" applyBorder="1">
      <alignment/>
      <protection/>
    </xf>
    <xf numFmtId="41" fontId="19" fillId="0" borderId="13" xfId="47" applyNumberFormat="1" applyFont="1" applyBorder="1">
      <alignment/>
      <protection/>
    </xf>
    <xf numFmtId="41" fontId="19" fillId="0" borderId="0" xfId="47" applyNumberFormat="1" applyFont="1" applyBorder="1">
      <alignment/>
      <protection/>
    </xf>
    <xf numFmtId="0" fontId="18" fillId="0" borderId="0" xfId="47" applyNumberFormat="1" applyFont="1" applyAlignment="1">
      <alignment horizontal="right"/>
      <protection/>
    </xf>
    <xf numFmtId="41" fontId="19" fillId="0" borderId="10" xfId="47" applyNumberFormat="1" applyFont="1" applyBorder="1">
      <alignment/>
      <protection/>
    </xf>
    <xf numFmtId="2" fontId="19" fillId="0" borderId="0" xfId="47" applyNumberFormat="1" applyFont="1" applyBorder="1">
      <alignment/>
      <protection/>
    </xf>
    <xf numFmtId="170" fontId="19" fillId="0" borderId="10" xfId="47" applyNumberFormat="1" applyFont="1" applyBorder="1">
      <alignment/>
      <protection/>
    </xf>
    <xf numFmtId="170" fontId="19" fillId="0" borderId="0" xfId="47" applyNumberFormat="1" applyFont="1" applyBorder="1">
      <alignment/>
      <protection/>
    </xf>
    <xf numFmtId="0" fontId="19" fillId="0" borderId="0" xfId="47" applyNumberFormat="1" applyFont="1" applyAlignment="1">
      <alignment horizontal="center"/>
      <protection/>
    </xf>
    <xf numFmtId="0" fontId="19" fillId="0" borderId="0" xfId="47" applyNumberFormat="1" applyFont="1" applyFill="1" applyAlignment="1">
      <alignment horizontal="center"/>
      <protection/>
    </xf>
    <xf numFmtId="0" fontId="19" fillId="0" borderId="0" xfId="47" applyNumberFormat="1" applyFont="1" applyAlignment="1">
      <alignment horizontal="right"/>
      <protection/>
    </xf>
    <xf numFmtId="41" fontId="19" fillId="0" borderId="11" xfId="47" applyNumberFormat="1" applyFont="1" applyBorder="1">
      <alignment/>
      <protection/>
    </xf>
    <xf numFmtId="41" fontId="19" fillId="0" borderId="13" xfId="47" applyNumberFormat="1" applyFont="1" applyFill="1" applyBorder="1">
      <alignment/>
      <protection/>
    </xf>
    <xf numFmtId="41" fontId="19" fillId="0" borderId="12" xfId="47" applyNumberFormat="1" applyFont="1" applyBorder="1">
      <alignment/>
      <protection/>
    </xf>
    <xf numFmtId="165" fontId="17" fillId="0" borderId="0" xfId="42" applyNumberFormat="1" applyFont="1" applyBorder="1" applyAlignment="1">
      <alignment/>
    </xf>
    <xf numFmtId="0" fontId="18" fillId="0" borderId="0" xfId="47" applyNumberFormat="1" applyFont="1" applyFill="1" applyBorder="1" applyAlignment="1">
      <alignment horizontal="right"/>
      <protection/>
    </xf>
    <xf numFmtId="0" fontId="19" fillId="0" borderId="0" xfId="47" applyNumberFormat="1" applyFont="1" applyAlignment="1">
      <alignment horizontal="left"/>
      <protection/>
    </xf>
    <xf numFmtId="0" fontId="19" fillId="0" borderId="0" xfId="47" applyNumberFormat="1" applyFont="1" quotePrefix="1">
      <alignment/>
      <protection/>
    </xf>
    <xf numFmtId="165" fontId="19" fillId="0" borderId="0" xfId="47" applyNumberFormat="1" applyFont="1" applyFill="1">
      <alignment/>
      <protection/>
    </xf>
    <xf numFmtId="41" fontId="19" fillId="0" borderId="0" xfId="47" applyNumberFormat="1" applyFont="1" applyBorder="1" applyAlignment="1">
      <alignment horizontal="right"/>
      <protection/>
    </xf>
    <xf numFmtId="0" fontId="20" fillId="0" borderId="0" xfId="0" applyFont="1" applyAlignment="1">
      <alignment horizontal="center"/>
    </xf>
    <xf numFmtId="0" fontId="18" fillId="0" borderId="0" xfId="47" applyNumberFormat="1" applyFont="1" applyAlignment="1">
      <alignment horizontal="center"/>
      <protection/>
    </xf>
    <xf numFmtId="0" fontId="18" fillId="0" borderId="0" xfId="47" applyNumberFormat="1" applyFont="1" applyAlignment="1">
      <alignment horizontal="center"/>
      <protection/>
    </xf>
    <xf numFmtId="0" fontId="18" fillId="0" borderId="0" xfId="47" applyNumberFormat="1" applyFont="1" applyFill="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Custom - Style8"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46</xdr:row>
      <xdr:rowOff>19050</xdr:rowOff>
    </xdr:from>
    <xdr:ext cx="5857875" cy="485775"/>
    <xdr:sp>
      <xdr:nvSpPr>
        <xdr:cNvPr id="1" name="TextBox 1"/>
        <xdr:cNvSpPr txBox="1">
          <a:spLocks noChangeArrowheads="1"/>
        </xdr:cNvSpPr>
      </xdr:nvSpPr>
      <xdr:spPr>
        <a:xfrm>
          <a:off x="28575" y="9201150"/>
          <a:ext cx="5857875" cy="4857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above condensed consolidated statement of comprehensive income should be read in conjunction with the accompanying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193</xdr:row>
      <xdr:rowOff>9525</xdr:rowOff>
    </xdr:from>
    <xdr:ext cx="6153150" cy="600075"/>
    <xdr:sp>
      <xdr:nvSpPr>
        <xdr:cNvPr id="1" name="Text Box 31"/>
        <xdr:cNvSpPr txBox="1">
          <a:spLocks noChangeArrowheads="1"/>
        </xdr:cNvSpPr>
      </xdr:nvSpPr>
      <xdr:spPr>
        <a:xfrm>
          <a:off x="285750" y="38709600"/>
          <a:ext cx="6153150" cy="6000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Group’s operations are not materially affected by any seasonal and cyclical factors. However, there is a compensating effect on its results due to the performance of the various segmental activities of the Group.
</a:t>
          </a:r>
        </a:p>
      </xdr:txBody>
    </xdr:sp>
    <xdr:clientData/>
  </xdr:oneCellAnchor>
  <xdr:oneCellAnchor>
    <xdr:from>
      <xdr:col>1</xdr:col>
      <xdr:colOff>0</xdr:colOff>
      <xdr:row>315</xdr:row>
      <xdr:rowOff>9525</xdr:rowOff>
    </xdr:from>
    <xdr:ext cx="6172200" cy="438150"/>
    <xdr:sp>
      <xdr:nvSpPr>
        <xdr:cNvPr id="2" name="Text Box 38"/>
        <xdr:cNvSpPr txBox="1">
          <a:spLocks noChangeArrowheads="1"/>
        </xdr:cNvSpPr>
      </xdr:nvSpPr>
      <xdr:spPr>
        <a:xfrm>
          <a:off x="295275" y="63074550"/>
          <a:ext cx="6172200" cy="4381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amount of commitments for the purchase of property, plant and equipment and port facilities not provided for as at 30 September 2012 is as follows:</a:t>
          </a:r>
        </a:p>
      </xdr:txBody>
    </xdr:sp>
    <xdr:clientData/>
  </xdr:oneCellAnchor>
  <xdr:oneCellAnchor>
    <xdr:from>
      <xdr:col>1</xdr:col>
      <xdr:colOff>9525</xdr:colOff>
      <xdr:row>43</xdr:row>
      <xdr:rowOff>9525</xdr:rowOff>
    </xdr:from>
    <xdr:ext cx="6181725" cy="466725"/>
    <xdr:sp>
      <xdr:nvSpPr>
        <xdr:cNvPr id="3" name="Text Box 40"/>
        <xdr:cNvSpPr txBox="1">
          <a:spLocks noChangeArrowheads="1"/>
        </xdr:cNvSpPr>
      </xdr:nvSpPr>
      <xdr:spPr>
        <a:xfrm>
          <a:off x="304800" y="8610600"/>
          <a:ext cx="6181725" cy="4667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changes in the composition of the Group during the current financial period.</a:t>
          </a:r>
        </a:p>
      </xdr:txBody>
    </xdr:sp>
    <xdr:clientData/>
  </xdr:oneCellAnchor>
  <xdr:oneCellAnchor>
    <xdr:from>
      <xdr:col>0</xdr:col>
      <xdr:colOff>285750</xdr:colOff>
      <xdr:row>74</xdr:row>
      <xdr:rowOff>0</xdr:rowOff>
    </xdr:from>
    <xdr:ext cx="6162675" cy="6267450"/>
    <xdr:sp>
      <xdr:nvSpPr>
        <xdr:cNvPr id="4" name="Text Box 42"/>
        <xdr:cNvSpPr txBox="1">
          <a:spLocks noChangeArrowheads="1"/>
        </xdr:cNvSpPr>
      </xdr:nvSpPr>
      <xdr:spPr>
        <a:xfrm>
          <a:off x="285750" y="14820900"/>
          <a:ext cx="6162675" cy="62674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All inter-segment transactions have been entered into in the normal course of business and have been established on negotiated terms.
All activities of the Group’s operations are carried out in Malaysia.
There has been no material change in total assets and no differences in the basis of segmentation or in the basis of measurement of segment profit or loss as compared to the last annual financial statements.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Group Summary</a:t>
          </a:r>
          <a:r>
            <a:rPr lang="en-US" cap="none" sz="1200" b="0" i="0" u="none" baseline="0">
              <a:solidFill>
                <a:srgbClr val="000000"/>
              </a:solidFill>
              <a:latin typeface="Calibri"/>
              <a:ea typeface="Calibri"/>
              <a:cs typeface="Calibri"/>
            </a:rPr>
            <a:t>
The Group's revenue for the current quarter of RM45.8 million increased by more than 100% compared with RM19.0 million recorded in the corresponding quarter last year. This was due to the improvement in performance by all of the segments. The profit before tax also increased by more than 100% due to the improved performance by all of the segments, especially the township development segment.
</a:t>
          </a:r>
          <a:r>
            <a:rPr lang="en-US" cap="none" sz="1200" b="1" i="0" u="none" baseline="0">
              <a:solidFill>
                <a:srgbClr val="000000"/>
              </a:solidFill>
              <a:latin typeface="Calibri"/>
              <a:ea typeface="Calibri"/>
              <a:cs typeface="Calibri"/>
            </a:rPr>
            <a:t>Infrastructure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infrastructure segment contributed 38% (30/9/11:86%) and 38%(30/9/11:83%) respectively towards the Group's revenue and profit before tax for the current quarter. 
Its revenue comprised mainly revenue from port operations for the provision of port facilities and ancillary services at Lumut Maritime Terminal (LMT) and contractual revenue under the operation and maintenance of Lekir Bulk Terminal ("LBT") besides the revenue from sales and rental of LMT port related industrial land. For the quarter under review, there was revenue arising from port operations of RM17.2million (30/9/11 : RM16.3 million), an increase of 5.4% mainly as a result of a marginally higher cargo throughput from LMT of 5.6% and 0.2% from LBT as there were no land sales. The summary results are as follows:
</a:t>
          </a:r>
          <a:r>
            <a:rPr lang="en-US" cap="none" sz="1100" b="0" i="0" u="none" baseline="0">
              <a:solidFill>
                <a:srgbClr val="000000"/>
              </a:solidFill>
              <a:latin typeface="Calibri"/>
              <a:ea typeface="Calibri"/>
              <a:cs typeface="Calibri"/>
            </a:rPr>
            <a:t>
</a:t>
          </a:r>
        </a:p>
      </xdr:txBody>
    </xdr:sp>
    <xdr:clientData/>
  </xdr:oneCellAnchor>
  <xdr:oneCellAnchor>
    <xdr:from>
      <xdr:col>0</xdr:col>
      <xdr:colOff>285750</xdr:colOff>
      <xdr:row>417</xdr:row>
      <xdr:rowOff>200025</xdr:rowOff>
    </xdr:from>
    <xdr:ext cx="6200775" cy="581025"/>
    <xdr:sp>
      <xdr:nvSpPr>
        <xdr:cNvPr id="5" name="Text Box 51"/>
        <xdr:cNvSpPr txBox="1">
          <a:spLocks noChangeArrowheads="1"/>
        </xdr:cNvSpPr>
      </xdr:nvSpPr>
      <xdr:spPr>
        <a:xfrm>
          <a:off x="285750" y="83686650"/>
          <a:ext cx="6200775" cy="5810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material events subsequent to the end of the current financial period that have not been reflected in these interim financial statement, made up to the latest practicable date except as stated in Note A19 above.</a:t>
          </a:r>
        </a:p>
      </xdr:txBody>
    </xdr:sp>
    <xdr:clientData/>
  </xdr:oneCellAnchor>
  <xdr:oneCellAnchor>
    <xdr:from>
      <xdr:col>1</xdr:col>
      <xdr:colOff>0</xdr:colOff>
      <xdr:row>7</xdr:row>
      <xdr:rowOff>9525</xdr:rowOff>
    </xdr:from>
    <xdr:ext cx="6134100" cy="4705350"/>
    <xdr:sp>
      <xdr:nvSpPr>
        <xdr:cNvPr id="6" name="TextBox 6"/>
        <xdr:cNvSpPr txBox="1">
          <a:spLocks noChangeArrowheads="1"/>
        </xdr:cNvSpPr>
      </xdr:nvSpPr>
      <xdr:spPr>
        <a:xfrm>
          <a:off x="295275" y="1409700"/>
          <a:ext cx="6134100" cy="470535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These condensed consolidated interim financial statements, for the period ended 30 September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 Board. For the periods up to and including the year 31 December 2011, the Group prepared its financial statements in accordance with applicable Financial Reporting Standards ("FRS").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These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explanatory notes attached to these condensed consolidated interim financial statements provide an explanation of events and transactions that are significant to an understanding of the changes in the financial positions and performance of the Group since the year ended 31 December 2011.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preparing its MFRS Statement of Financial Position as at 1 January 2011(which is also the date of transition), the Group reviewed its accounting policies and considered the transitional opportunities under MFRS 1. The transition from FRS to MFRS has not had a material impact on the statements of financial position, statements of comprehensive income and statements of cashflows.
</a:t>
          </a:r>
          <a:r>
            <a:rPr lang="en-US" cap="none" sz="1200" b="0" i="0" u="none" baseline="0">
              <a:solidFill>
                <a:srgbClr val="000000"/>
              </a:solidFill>
              <a:latin typeface="Calibri"/>
              <a:ea typeface="Calibri"/>
              <a:cs typeface="Calibri"/>
            </a:rPr>
            <a:t>
</a:t>
          </a:r>
        </a:p>
      </xdr:txBody>
    </xdr:sp>
    <xdr:clientData/>
  </xdr:oneCellAnchor>
  <xdr:oneCellAnchor>
    <xdr:from>
      <xdr:col>1</xdr:col>
      <xdr:colOff>9525</xdr:colOff>
      <xdr:row>32</xdr:row>
      <xdr:rowOff>28575</xdr:rowOff>
    </xdr:from>
    <xdr:ext cx="6124575" cy="1114425"/>
    <xdr:sp>
      <xdr:nvSpPr>
        <xdr:cNvPr id="7" name="TextBox 7"/>
        <xdr:cNvSpPr txBox="1">
          <a:spLocks noChangeArrowheads="1"/>
        </xdr:cNvSpPr>
      </xdr:nvSpPr>
      <xdr:spPr>
        <a:xfrm>
          <a:off x="304800" y="6429375"/>
          <a:ext cx="6124575" cy="111442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audited financial statements of the Group for the year ended 31 December 2011 were prepared in accordance with FRS. Except for certain differences, the requirements under FRS and MFRS are similar. The significant accounting policies adopted in preparing this condensed consolidated interim financial statements are consistent with those of the audited financial statements for the year ended 31 December 2011.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oneCellAnchor>
  <xdr:oneCellAnchor>
    <xdr:from>
      <xdr:col>1</xdr:col>
      <xdr:colOff>0</xdr:colOff>
      <xdr:row>39</xdr:row>
      <xdr:rowOff>9525</xdr:rowOff>
    </xdr:from>
    <xdr:ext cx="6143625" cy="523875"/>
    <xdr:sp>
      <xdr:nvSpPr>
        <xdr:cNvPr id="8" name="Text Box 30"/>
        <xdr:cNvSpPr txBox="1">
          <a:spLocks noChangeArrowheads="1"/>
        </xdr:cNvSpPr>
      </xdr:nvSpPr>
      <xdr:spPr>
        <a:xfrm>
          <a:off x="295275" y="7810500"/>
          <a:ext cx="6143625" cy="5238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changes in estimates that have had a material effect in the current financial period results.</a:t>
          </a:r>
        </a:p>
      </xdr:txBody>
    </xdr:sp>
    <xdr:clientData/>
  </xdr:oneCellAnchor>
  <xdr:oneCellAnchor>
    <xdr:from>
      <xdr:col>0</xdr:col>
      <xdr:colOff>285750</xdr:colOff>
      <xdr:row>213</xdr:row>
      <xdr:rowOff>9525</xdr:rowOff>
    </xdr:from>
    <xdr:ext cx="6162675" cy="666750"/>
    <xdr:sp>
      <xdr:nvSpPr>
        <xdr:cNvPr id="9" name="TextBox 9"/>
        <xdr:cNvSpPr txBox="1">
          <a:spLocks noChangeArrowheads="1"/>
        </xdr:cNvSpPr>
      </xdr:nvSpPr>
      <xdr:spPr>
        <a:xfrm>
          <a:off x="285750" y="42624375"/>
          <a:ext cx="6162675" cy="66675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Save as disclosed above , foreign exchange gain or loss is not applicable and there were no gain/loss on disposal of the quoted investment </a:t>
          </a:r>
          <a:r>
            <a:rPr lang="en-US" cap="none" sz="1200" b="0" i="0" u="none" baseline="0">
              <a:solidFill>
                <a:srgbClr val="000000"/>
              </a:solidFill>
              <a:latin typeface="Calibri"/>
              <a:ea typeface="Calibri"/>
              <a:cs typeface="Calibri"/>
            </a:rPr>
            <a:t>during the current quarter as well as in the preceding corresponding quarter. </a:t>
          </a:r>
        </a:p>
      </xdr:txBody>
    </xdr:sp>
    <xdr:clientData/>
  </xdr:oneCellAnchor>
  <xdr:oneCellAnchor>
    <xdr:from>
      <xdr:col>1</xdr:col>
      <xdr:colOff>0</xdr:colOff>
      <xdr:row>226</xdr:row>
      <xdr:rowOff>9525</xdr:rowOff>
    </xdr:from>
    <xdr:ext cx="6134100" cy="628650"/>
    <xdr:sp>
      <xdr:nvSpPr>
        <xdr:cNvPr id="10" name="Text Box 14"/>
        <xdr:cNvSpPr txBox="1">
          <a:spLocks noChangeArrowheads="1"/>
        </xdr:cNvSpPr>
      </xdr:nvSpPr>
      <xdr:spPr>
        <a:xfrm>
          <a:off x="295275" y="45224700"/>
          <a:ext cx="6134100" cy="6286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effective tax rate for the current quarter was higher than the statutory tax rate of 25% (2011: 25%) principally due to losses incurred by certain subsidiaries, certain expenses being disallowed for tax purposes and certain income not being taxable. </a:t>
          </a:r>
        </a:p>
      </xdr:txBody>
    </xdr:sp>
    <xdr:clientData/>
  </xdr:oneCellAnchor>
  <xdr:oneCellAnchor>
    <xdr:from>
      <xdr:col>1</xdr:col>
      <xdr:colOff>0</xdr:colOff>
      <xdr:row>231</xdr:row>
      <xdr:rowOff>9525</xdr:rowOff>
    </xdr:from>
    <xdr:ext cx="6153150" cy="762000"/>
    <xdr:sp>
      <xdr:nvSpPr>
        <xdr:cNvPr id="11" name="Text Box 20"/>
        <xdr:cNvSpPr txBox="1">
          <a:spLocks noChangeArrowheads="1"/>
        </xdr:cNvSpPr>
      </xdr:nvSpPr>
      <xdr:spPr>
        <a:xfrm>
          <a:off x="295275" y="46224825"/>
          <a:ext cx="6153150" cy="76200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Basic earnings per share is calculated by dividing profit for the quarter/period attributable to ordinary equity holders of the parent by the weighted average number of ordinary shares in issue during the quarter/period by the Company.</a:t>
          </a:r>
        </a:p>
      </xdr:txBody>
    </xdr:sp>
    <xdr:clientData/>
  </xdr:oneCellAnchor>
  <xdr:oneCellAnchor>
    <xdr:from>
      <xdr:col>1</xdr:col>
      <xdr:colOff>9525</xdr:colOff>
      <xdr:row>262</xdr:row>
      <xdr:rowOff>9525</xdr:rowOff>
    </xdr:from>
    <xdr:ext cx="6162675" cy="619125"/>
    <xdr:sp>
      <xdr:nvSpPr>
        <xdr:cNvPr id="12" name="TextBox 12"/>
        <xdr:cNvSpPr txBox="1">
          <a:spLocks noChangeArrowheads="1"/>
        </xdr:cNvSpPr>
      </xdr:nvSpPr>
      <xdr:spPr>
        <a:xfrm>
          <a:off x="304800" y="52463700"/>
          <a:ext cx="6162675" cy="6191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The Group</a:t>
          </a:r>
          <a:r>
            <a:rPr lang="en-US" cap="none" sz="1100" b="0" i="0" u="none" baseline="0">
              <a:solidFill>
                <a:srgbClr val="000000"/>
              </a:solidFill>
              <a:latin typeface="Calibri"/>
              <a:ea typeface="Calibri"/>
              <a:cs typeface="Calibri"/>
            </a:rPr>
            <a:t> uses the </a:t>
          </a:r>
          <a:r>
            <a:rPr lang="en-US" cap="none" sz="1200" b="0" i="0" u="none" baseline="0">
              <a:solidFill>
                <a:srgbClr val="000000"/>
              </a:solidFill>
              <a:latin typeface="Calibri"/>
              <a:ea typeface="Calibri"/>
              <a:cs typeface="Calibri"/>
            </a:rPr>
            <a:t>following</a:t>
          </a:r>
          <a:r>
            <a:rPr lang="en-US" cap="none" sz="1100" b="0" i="0" u="none" baseline="0">
              <a:solidFill>
                <a:srgbClr val="000000"/>
              </a:solidFill>
              <a:latin typeface="Calibri"/>
              <a:ea typeface="Calibri"/>
              <a:cs typeface="Calibri"/>
            </a:rPr>
            <a:t> hierarchy for determining the fair value of all financial instruments carried at fair value:</a:t>
          </a:r>
        </a:p>
      </xdr:txBody>
    </xdr:sp>
    <xdr:clientData/>
  </xdr:oneCellAnchor>
  <xdr:oneCellAnchor>
    <xdr:from>
      <xdr:col>2</xdr:col>
      <xdr:colOff>0</xdr:colOff>
      <xdr:row>302</xdr:row>
      <xdr:rowOff>0</xdr:rowOff>
    </xdr:from>
    <xdr:ext cx="5981700" cy="247650"/>
    <xdr:sp>
      <xdr:nvSpPr>
        <xdr:cNvPr id="13" name="Text Box 25"/>
        <xdr:cNvSpPr txBox="1">
          <a:spLocks noChangeArrowheads="1"/>
        </xdr:cNvSpPr>
      </xdr:nvSpPr>
      <xdr:spPr>
        <a:xfrm>
          <a:off x="485775" y="60464700"/>
          <a:ext cx="5981700" cy="2476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Calibri"/>
              <a:ea typeface="Calibri"/>
              <a:cs typeface="Calibri"/>
            </a:rPr>
            <a:t>None of the Group borrowings is denominated in foreign currency.</a:t>
          </a:r>
        </a:p>
      </xdr:txBody>
    </xdr:sp>
    <xdr:clientData/>
  </xdr:oneCellAnchor>
  <xdr:oneCellAnchor>
    <xdr:from>
      <xdr:col>0</xdr:col>
      <xdr:colOff>295275</xdr:colOff>
      <xdr:row>311</xdr:row>
      <xdr:rowOff>9525</xdr:rowOff>
    </xdr:from>
    <xdr:ext cx="6181725" cy="409575"/>
    <xdr:sp>
      <xdr:nvSpPr>
        <xdr:cNvPr id="14" name="Text Box 54"/>
        <xdr:cNvSpPr txBox="1">
          <a:spLocks noChangeArrowheads="1"/>
        </xdr:cNvSpPr>
      </xdr:nvSpPr>
      <xdr:spPr>
        <a:xfrm>
          <a:off x="295275" y="62274450"/>
          <a:ext cx="6181725" cy="40957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No interim ordinary dividend is recommended for the current financial period ended 30 September 2012 (30 September 2011:Nil).</a:t>
          </a:r>
        </a:p>
      </xdr:txBody>
    </xdr:sp>
    <xdr:clientData/>
  </xdr:oneCellAnchor>
  <xdr:oneCellAnchor>
    <xdr:from>
      <xdr:col>1</xdr:col>
      <xdr:colOff>0</xdr:colOff>
      <xdr:row>440</xdr:row>
      <xdr:rowOff>9525</xdr:rowOff>
    </xdr:from>
    <xdr:ext cx="6172200" cy="1590675"/>
    <xdr:sp>
      <xdr:nvSpPr>
        <xdr:cNvPr id="15" name="Text Box 12"/>
        <xdr:cNvSpPr txBox="1">
          <a:spLocks noChangeArrowheads="1"/>
        </xdr:cNvSpPr>
      </xdr:nvSpPr>
      <xdr:spPr>
        <a:xfrm>
          <a:off x="295275" y="88096725"/>
          <a:ext cx="6172200" cy="1590675"/>
        </a:xfrm>
        <a:prstGeom prst="rect">
          <a:avLst/>
        </a:prstGeom>
        <a:noFill/>
        <a:ln w="9525" cmpd="sng">
          <a:noFill/>
        </a:ln>
      </xdr:spPr>
      <xdr:txBody>
        <a:bodyPr vertOverflow="clip" wrap="square" lIns="27432" tIns="22860" rIns="0" bIns="0"/>
        <a:p>
          <a:pPr algn="just">
            <a:defRPr/>
          </a:pPr>
          <a:r>
            <a:rPr lang="en-US" cap="none" sz="1200" b="0" i="0" u="none" baseline="0">
              <a:solidFill>
                <a:srgbClr val="000000"/>
              </a:solidFill>
              <a:latin typeface="Calibri"/>
              <a:ea typeface="Calibri"/>
              <a:cs typeface="Calibri"/>
            </a:rPr>
            <a:t>The Group may be able to achieve satisfactory results for the financial year ending 31 December 2012 though overall results may be affected by the current global economic slowdown. This is due to the Group’s long term strategies which shall hold good for the Group’s future prospects and growth. The infrastructure segment shall expect to make certain industrial land sales in the fourth quarter of the year 2012 with port throughput expected to stabilize hereafter. The township development segment shall build on its increased business activities in Bandar Meru Raya resulting in the enhancement of the value of its land bank which shall provide higher profits upon future sales of developed lands.</a:t>
          </a:r>
        </a:p>
      </xdr:txBody>
    </xdr:sp>
    <xdr:clientData/>
  </xdr:oneCellAnchor>
  <xdr:oneCellAnchor>
    <xdr:from>
      <xdr:col>1</xdr:col>
      <xdr:colOff>0</xdr:colOff>
      <xdr:row>450</xdr:row>
      <xdr:rowOff>0</xdr:rowOff>
    </xdr:from>
    <xdr:ext cx="6181725" cy="438150"/>
    <xdr:sp>
      <xdr:nvSpPr>
        <xdr:cNvPr id="16" name="Text Box 13"/>
        <xdr:cNvSpPr txBox="1">
          <a:spLocks noChangeArrowheads="1"/>
        </xdr:cNvSpPr>
      </xdr:nvSpPr>
      <xdr:spPr>
        <a:xfrm>
          <a:off x="295275" y="90087450"/>
          <a:ext cx="6181725" cy="4381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has not provided any profit forecast or profit guarantee in a public document in respect of the current financial period.</a:t>
          </a:r>
        </a:p>
      </xdr:txBody>
    </xdr:sp>
    <xdr:clientData/>
  </xdr:oneCellAnchor>
  <xdr:oneCellAnchor>
    <xdr:from>
      <xdr:col>1</xdr:col>
      <xdr:colOff>0</xdr:colOff>
      <xdr:row>457</xdr:row>
      <xdr:rowOff>0</xdr:rowOff>
    </xdr:from>
    <xdr:ext cx="6181725" cy="323850"/>
    <xdr:sp>
      <xdr:nvSpPr>
        <xdr:cNvPr id="17" name="Text Box 18"/>
        <xdr:cNvSpPr txBox="1">
          <a:spLocks noChangeArrowheads="1"/>
        </xdr:cNvSpPr>
      </xdr:nvSpPr>
      <xdr:spPr>
        <a:xfrm>
          <a:off x="295275" y="91487625"/>
          <a:ext cx="6181725" cy="32385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There were no pending material litigations as at the latest practicable date.</a:t>
          </a:r>
        </a:p>
      </xdr:txBody>
    </xdr:sp>
    <xdr:clientData/>
  </xdr:oneCellAnchor>
  <xdr:oneCellAnchor>
    <xdr:from>
      <xdr:col>0</xdr:col>
      <xdr:colOff>276225</xdr:colOff>
      <xdr:row>428</xdr:row>
      <xdr:rowOff>0</xdr:rowOff>
    </xdr:from>
    <xdr:ext cx="6172200" cy="523875"/>
    <xdr:sp>
      <xdr:nvSpPr>
        <xdr:cNvPr id="18" name="TextBox 18"/>
        <xdr:cNvSpPr txBox="1">
          <a:spLocks noChangeArrowheads="1"/>
        </xdr:cNvSpPr>
      </xdr:nvSpPr>
      <xdr:spPr>
        <a:xfrm>
          <a:off x="276225" y="85686900"/>
          <a:ext cx="6172200" cy="5238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Explanatory comments on the performance of each the Group’s business activities are provided in Note A5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432</xdr:row>
      <xdr:rowOff>0</xdr:rowOff>
    </xdr:from>
    <xdr:ext cx="6181725" cy="1304925"/>
    <xdr:sp>
      <xdr:nvSpPr>
        <xdr:cNvPr id="19" name="Text Box 11"/>
        <xdr:cNvSpPr txBox="1">
          <a:spLocks noChangeArrowheads="1"/>
        </xdr:cNvSpPr>
      </xdr:nvSpPr>
      <xdr:spPr>
        <a:xfrm>
          <a:off x="295275" y="86487000"/>
          <a:ext cx="6181725" cy="1304925"/>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Calibri"/>
              <a:ea typeface="Calibri"/>
              <a:cs typeface="Calibri"/>
            </a:rPr>
            <a:t>The Group made a profit before taxation ("PBT") of RM21.3 million for the current financial quarter ended 30 September 2012 as compared to PBT of RM13.5 million for the immediate preceding quarter ended 30 June 2012. The increase of 57.4% in PBT is mainly due</a:t>
          </a:r>
          <a:r>
            <a:rPr lang="en-US" cap="none" sz="1200" b="0" i="0" u="none" baseline="0">
              <a:latin typeface="Calibri"/>
              <a:ea typeface="Calibri"/>
              <a:cs typeface="Calibri"/>
            </a:rPr>
            <a:t> to</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land sales achieving a profit of RM10.9 million by the township development and management and other segments in the current financial quarter whereas the infrastructure segments had a land sale  in quarter ended 30 June 2012 only achieving a profit of RM3.80 million.</a:t>
          </a:r>
        </a:p>
      </xdr:txBody>
    </xdr:sp>
    <xdr:clientData/>
  </xdr:oneCellAnchor>
  <xdr:oneCellAnchor>
    <xdr:from>
      <xdr:col>0</xdr:col>
      <xdr:colOff>276225</xdr:colOff>
      <xdr:row>249</xdr:row>
      <xdr:rowOff>0</xdr:rowOff>
    </xdr:from>
    <xdr:ext cx="6210300" cy="571500"/>
    <xdr:sp>
      <xdr:nvSpPr>
        <xdr:cNvPr id="20" name="TextBox 20"/>
        <xdr:cNvSpPr txBox="1">
          <a:spLocks noChangeArrowheads="1"/>
        </xdr:cNvSpPr>
      </xdr:nvSpPr>
      <xdr:spPr>
        <a:xfrm>
          <a:off x="276225" y="49844325"/>
          <a:ext cx="6210300" cy="57150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There were</a:t>
          </a:r>
          <a:r>
            <a:rPr lang="en-US" cap="none" sz="1200" b="0" i="0" u="none" baseline="0">
              <a:solidFill>
                <a:srgbClr val="000000"/>
              </a:solidFill>
              <a:latin typeface="Calibri"/>
              <a:ea typeface="Calibri"/>
              <a:cs typeface="Calibri"/>
            </a:rPr>
            <a:t> no changes in estimates of the amounts reported on 1 January 2011/31 December 2011, 1 January 2012 and current period  ended 30 September 2012.</a:t>
          </a:r>
        </a:p>
      </xdr:txBody>
    </xdr:sp>
    <xdr:clientData/>
  </xdr:oneCellAnchor>
  <xdr:oneCellAnchor>
    <xdr:from>
      <xdr:col>0</xdr:col>
      <xdr:colOff>276225</xdr:colOff>
      <xdr:row>179</xdr:row>
      <xdr:rowOff>0</xdr:rowOff>
    </xdr:from>
    <xdr:ext cx="6153150" cy="2628900"/>
    <xdr:sp>
      <xdr:nvSpPr>
        <xdr:cNvPr id="21" name="TextBox 21"/>
        <xdr:cNvSpPr txBox="1">
          <a:spLocks noChangeArrowheads="1"/>
        </xdr:cNvSpPr>
      </xdr:nvSpPr>
      <xdr:spPr>
        <a:xfrm>
          <a:off x="276225" y="35899725"/>
          <a:ext cx="6153150" cy="262890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This segment provided revenue and profit before tax of 33.0% (30/9/11 : 20.0%) and 25.0% (30/9/11: 25.0%) respectively to the Group for the period under review.
For the financial period under review, the revenue increased by 11.8% to RM32.1 million (30/9/11: RM14.7 million) which was due to sales of development lands of 91% and the balance from ancillary services. This resulted in increased margins to achieve profit before tax for the current financial period of RM11.3 million (30/09/11: RM8.8 million).
</a:t>
          </a:r>
          <a:r>
            <a:rPr lang="en-US" cap="none" sz="1200" b="1" i="0" u="none" baseline="0">
              <a:solidFill>
                <a:srgbClr val="000000"/>
              </a:solidFill>
              <a:latin typeface="Calibri"/>
              <a:ea typeface="Calibri"/>
              <a:cs typeface="Calibri"/>
            </a:rPr>
            <a:t>Management services and others</a:t>
          </a:r>
          <a:r>
            <a:rPr lang="en-US" cap="none" sz="1200" b="0" i="0" u="none" baseline="0">
              <a:solidFill>
                <a:srgbClr val="000000"/>
              </a:solidFill>
              <a:latin typeface="Calibri"/>
              <a:ea typeface="Calibri"/>
              <a:cs typeface="Calibri"/>
            </a:rPr>
            <a:t>
This revenue from rental income, dividend from quoted investment and sale of land for the period under review resulted in a profit before tax upon intercompany elimination of RM4.4 million (30/9/11: RM1.5 million).
</a:t>
          </a:r>
        </a:p>
      </xdr:txBody>
    </xdr:sp>
    <xdr:clientData/>
  </xdr:oneCellAnchor>
  <xdr:oneCellAnchor>
    <xdr:from>
      <xdr:col>0</xdr:col>
      <xdr:colOff>285750</xdr:colOff>
      <xdr:row>389</xdr:row>
      <xdr:rowOff>190500</xdr:rowOff>
    </xdr:from>
    <xdr:ext cx="6191250" cy="5286375"/>
    <xdr:sp>
      <xdr:nvSpPr>
        <xdr:cNvPr id="22" name="TextBox 22"/>
        <xdr:cNvSpPr txBox="1">
          <a:spLocks noChangeArrowheads="1"/>
        </xdr:cNvSpPr>
      </xdr:nvSpPr>
      <xdr:spPr>
        <a:xfrm>
          <a:off x="285750" y="78076425"/>
          <a:ext cx="6191250" cy="52863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Company had on 28 February 2012 entered into a conditional Settlement Agreement ("Settlement Agreement") with Perak Equity Sdn Bhd ("PESB") to partially settle the total debt of RM104.62 million which was then owing as at 31 December 2011 by PESB to the Company by way of set-off against the total purchase consideration of RM70.27 million for two (2) properties to be acquired by the Company from PESB ("Proposed Settlement").
PESB is a wholly owned subsidiary of Perbadanan Kemajuan Negeri Perak ("PKNP") which in turn is the immediate holding corporation of PCB, holding a total of 52,898,403 ordinary shares of RM1.00 each in PCB, representing an equity interest of approximately 52.9% as at the date of the announcement.
The resolutions with respects to the Proposed Settlement have been duly approved by the shareholders of the Company at an Extraordinary General Meeting held on 26 July 2012.
The Settlement Agreement has yet to be completed since certain conditions precedent in connection therewith has not been fully met as at to-date.
Subsequently, the Company has on 27 November 2012 entered into a conditional Share Sale and Debt Settlement Agreement with PESB for the Company to acquire from PESB 25,300,543 ordinary shares of RM1.00 each in Integrax Berhad, representing 8.41% equity interest in Integrax Berhad, for a total purchase consideration of approximately RM40.48 million to be settled by way of set-off against the debt of RM106.24 million that is now owing as at 31 October 2012 by PESB to the Company ("Proposed Final Debt Settlement").
Please refer to the announcement made on 27 November 2012 for the details of the Proposed Final Debt Settlement.</a:t>
          </a:r>
        </a:p>
      </xdr:txBody>
    </xdr:sp>
    <xdr:clientData/>
  </xdr:oneCellAnchor>
  <xdr:oneCellAnchor>
    <xdr:from>
      <xdr:col>1</xdr:col>
      <xdr:colOff>0</xdr:colOff>
      <xdr:row>141</xdr:row>
      <xdr:rowOff>9525</xdr:rowOff>
    </xdr:from>
    <xdr:ext cx="6124575" cy="3171825"/>
    <xdr:sp>
      <xdr:nvSpPr>
        <xdr:cNvPr id="23" name="TextBox 23"/>
        <xdr:cNvSpPr txBox="1">
          <a:spLocks noChangeArrowheads="1"/>
        </xdr:cNvSpPr>
      </xdr:nvSpPr>
      <xdr:spPr>
        <a:xfrm>
          <a:off x="295275" y="28270200"/>
          <a:ext cx="6124575" cy="317182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Group's revenue for the current financial period of RM96.4 million increased by 34.1% as compared with RM71.9million in the corresponding period last year which was due to better performance by  the segments except by the management services and others segment. There was a corresponding increase of 30.1% in Group's profit before tax  achieved of RM45.1 million (30/9/11: RM34.6 million)
</a:t>
          </a:r>
          <a:r>
            <a:rPr lang="en-US" cap="none" sz="1200" b="1" i="0" u="none" baseline="0">
              <a:solidFill>
                <a:srgbClr val="000000"/>
              </a:solidFill>
              <a:latin typeface="Calibri"/>
              <a:ea typeface="Calibri"/>
              <a:cs typeface="Calibri"/>
            </a:rPr>
            <a:t>Infrastructure </a:t>
          </a:r>
          <a:r>
            <a:rPr lang="en-US" cap="none" sz="1200" b="0" i="0" u="none" baseline="0">
              <a:solidFill>
                <a:srgbClr val="000000"/>
              </a:solidFill>
              <a:latin typeface="Calibri"/>
              <a:ea typeface="Calibri"/>
              <a:cs typeface="Calibri"/>
            </a:rPr>
            <a:t>
For the financial period, the infrastructure segment contributed revenue and profit before tax  of 62.0% (30/9/11: 73.0%) and 65.0% (30/9/11: 70.0%) respectively to the Group.
There was a revenue arising from land sales of RM6.0 million (30/9/11: RM Nil) and balance of the revenue of RM53.9 million (30/9/11 : RM52.6 million) increased by 2.4% mainly as a result of an increase in throughput at LBT of 12.8% but a drop in LMT cargo throughput of 4.5%. However, profit before tax achieved of RM29.4 million (30/9/11: RM24.4million) was 20.3% higher due to industrial land sale and an increase of 3.8% by port operation. The summary results are as follows:
</a:t>
          </a:r>
        </a:p>
      </xdr:txBody>
    </xdr:sp>
    <xdr:clientData/>
  </xdr:oneCellAnchor>
  <xdr:oneCellAnchor>
    <xdr:from>
      <xdr:col>0</xdr:col>
      <xdr:colOff>285750</xdr:colOff>
      <xdr:row>123</xdr:row>
      <xdr:rowOff>190500</xdr:rowOff>
    </xdr:from>
    <xdr:ext cx="6143625" cy="3076575"/>
    <xdr:sp>
      <xdr:nvSpPr>
        <xdr:cNvPr id="24" name="TextBox 24"/>
        <xdr:cNvSpPr txBox="1">
          <a:spLocks noChangeArrowheads="1"/>
        </xdr:cNvSpPr>
      </xdr:nvSpPr>
      <xdr:spPr>
        <a:xfrm>
          <a:off x="285750" y="24850725"/>
          <a:ext cx="6143625" cy="3076575"/>
        </a:xfrm>
        <a:prstGeom prst="rect">
          <a:avLst/>
        </a:prstGeom>
        <a:noFill/>
        <a:ln w="9525" cmpd="sng">
          <a:noFill/>
        </a:ln>
      </xdr:spPr>
      <xdr:txBody>
        <a:bodyPr vertOverflow="clip" wrap="square"/>
        <a:p>
          <a:pPr algn="just">
            <a:defRPr/>
          </a:pPr>
          <a:r>
            <a:rPr lang="en-US" cap="none" sz="1200" b="1" i="0" u="none" baseline="0">
              <a:solidFill>
                <a:srgbClr val="000000"/>
              </a:solidFill>
              <a:latin typeface="Calibri"/>
              <a:ea typeface="Calibri"/>
              <a:cs typeface="Calibri"/>
            </a:rPr>
            <a:t>Township development</a:t>
          </a:r>
          <a:r>
            <a:rPr lang="en-US" cap="none" sz="1200" b="0" i="0" u="none" baseline="0">
              <a:solidFill>
                <a:srgbClr val="000000"/>
              </a:solidFill>
              <a:latin typeface="Calibri"/>
              <a:ea typeface="Calibri"/>
              <a:cs typeface="Calibri"/>
            </a:rPr>
            <a:t> 
This segment provided revenue and profit before tax of 55.0% (30/9/11 : 12.0%) and 40.0% (30/9/11: 21.0%) respectively to the Group for the quarter under review.
This segment revenue derived mainly from sales of development land, profits from property development joint ventures and other ancillary services. The revenue increased by more than 100% to RM25.3 million (30/9/11: RM2.2 million) due to sales of development lands of 96% and the balance from ancillary services. This resulted in increased margins achieving a profit before tax for the current quarter of RM8.5 million (30/9/11: RM2.0 million). 
</a:t>
          </a:r>
          <a:r>
            <a:rPr lang="en-US" cap="none" sz="1200" b="1" i="0" u="none" baseline="0">
              <a:solidFill>
                <a:srgbClr val="000000"/>
              </a:solidFill>
              <a:latin typeface="Calibri"/>
              <a:ea typeface="Calibri"/>
              <a:cs typeface="Calibri"/>
            </a:rPr>
            <a:t>Management services and others</a:t>
          </a:r>
          <a:r>
            <a:rPr lang="en-US" cap="none" sz="1200" b="0" i="0" u="none" baseline="0">
              <a:solidFill>
                <a:srgbClr val="000000"/>
              </a:solidFill>
              <a:latin typeface="Calibri"/>
              <a:ea typeface="Calibri"/>
              <a:cs typeface="Calibri"/>
            </a:rPr>
            <a:t>
This segment contributed revenue from rental income, dividend from quoted investment and revenue from sale of land for the quarter under review. This resulted in a profit before tax of RM4.6 million (30/9/11: Loss RM0.3 million).</a:t>
          </a:r>
        </a:p>
      </xdr:txBody>
    </xdr:sp>
    <xdr:clientData/>
  </xdr:oneCellAnchor>
  <xdr:oneCellAnchor>
    <xdr:from>
      <xdr:col>1</xdr:col>
      <xdr:colOff>0</xdr:colOff>
      <xdr:row>491</xdr:row>
      <xdr:rowOff>28575</xdr:rowOff>
    </xdr:from>
    <xdr:ext cx="6143625" cy="914400"/>
    <xdr:sp>
      <xdr:nvSpPr>
        <xdr:cNvPr id="25" name="TextBox 25"/>
        <xdr:cNvSpPr txBox="1">
          <a:spLocks noChangeArrowheads="1"/>
        </xdr:cNvSpPr>
      </xdr:nvSpPr>
      <xdr:spPr>
        <a:xfrm>
          <a:off x="295275" y="98317050"/>
          <a:ext cx="6143625" cy="914400"/>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At the Annual General Meeting</a:t>
          </a:r>
          <a:r>
            <a:rPr lang="en-US" cap="none" sz="1200" b="0" i="0" u="none" baseline="0">
              <a:solidFill>
                <a:srgbClr val="000000"/>
              </a:solidFill>
              <a:latin typeface="Calibri"/>
              <a:ea typeface="Calibri"/>
              <a:cs typeface="Calibri"/>
            </a:rPr>
            <a:t> held on 29 June 2012, the shareholders approved a final dividend of 3.0% per share net of tax in respect of the financial year ended 31 December 2011, amounting to a dividend payable of approximately RM2.250 million which was paid on 16 August 2012.</a:t>
          </a:r>
        </a:p>
      </xdr:txBody>
    </xdr:sp>
    <xdr:clientData/>
  </xdr:oneCellAnchor>
  <xdr:oneCellAnchor>
    <xdr:from>
      <xdr:col>1</xdr:col>
      <xdr:colOff>0</xdr:colOff>
      <xdr:row>330</xdr:row>
      <xdr:rowOff>9525</xdr:rowOff>
    </xdr:from>
    <xdr:ext cx="6124575" cy="1133475"/>
    <xdr:sp>
      <xdr:nvSpPr>
        <xdr:cNvPr id="26" name="TextBox 26"/>
        <xdr:cNvSpPr txBox="1">
          <a:spLocks noChangeArrowheads="1"/>
        </xdr:cNvSpPr>
      </xdr:nvSpPr>
      <xdr:spPr>
        <a:xfrm>
          <a:off x="295275" y="66093975"/>
          <a:ext cx="6124575" cy="1133475"/>
        </a:xfrm>
        <a:prstGeom prst="rect">
          <a:avLst/>
        </a:prstGeom>
        <a:noFill/>
        <a:ln w="9525" cmpd="sng">
          <a:noFill/>
        </a:ln>
      </xdr:spPr>
      <xdr:txBody>
        <a:bodyPr vertOverflow="clip" wrap="square"/>
        <a:p>
          <a:pPr algn="just">
            <a:defRPr/>
          </a:pPr>
          <a:r>
            <a:rPr lang="en-US" cap="none" sz="1200" b="0" i="0" u="none" baseline="0">
              <a:solidFill>
                <a:srgbClr val="000000"/>
              </a:solidFill>
              <a:latin typeface="Calibri"/>
              <a:ea typeface="Calibri"/>
              <a:cs typeface="Calibri"/>
            </a:rPr>
            <a:t>The Group does not have any material contingent liabilities nor contingent assets during the current financial period except that the Company has issued a corporate guarantee of RM30.0 million to a financial institution as part of the collateral for a secured revolving credit facility of RM30.0 million to the Company's wholly owned subsidiary on 8 August 2012. To date, the said subsidiary has utilised RM12.0 million of the said facility only.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ychoo\My%20Documents\30092012%20group%20accounts%20work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S"/>
      <sheetName val="CFP"/>
      <sheetName val="CES"/>
      <sheetName val="A2"/>
      <sheetName val="BOD"/>
      <sheetName val="AC"/>
      <sheetName val="Sheet1"/>
      <sheetName val="summary"/>
      <sheetName val="BUDGET VARIANCE QTR"/>
      <sheetName val="budget ACHIEVE g"/>
      <sheetName val="Note A"/>
      <sheetName val="overview"/>
      <sheetName val="charts"/>
      <sheetName val="financial review"/>
      <sheetName val="CI300912"/>
      <sheetName val="CI300612"/>
      <sheetName val="B300912"/>
      <sheetName val="B300612"/>
      <sheetName val="CI300912 ACC"/>
      <sheetName val="B300912 ACC"/>
      <sheetName val="FP300912"/>
      <sheetName val="E300912"/>
      <sheetName val="JNL ENTRIES"/>
      <sheetName val="E300612"/>
      <sheetName val="MI300912"/>
      <sheetName val="MI300612"/>
      <sheetName val="MI300612(6)"/>
      <sheetName val="CCF"/>
      <sheetName val="CF"/>
      <sheetName val="JNL TO CONSOL TO ADJ PCBD ACC"/>
      <sheetName val="CI310312"/>
      <sheetName val="B310312"/>
      <sheetName val="Sheet2"/>
      <sheetName val="E310312"/>
      <sheetName val="MI310312"/>
      <sheetName val="FP310312"/>
      <sheetName val="A20"/>
      <sheetName val="A19"/>
      <sheetName val="A17-2(9)"/>
      <sheetName val="A17-3(3)"/>
      <sheetName val="A17-2 (3)"/>
      <sheetName val="A17-1(3)"/>
      <sheetName val="A15"/>
      <sheetName val="A30"/>
      <sheetName val="CI010112"/>
      <sheetName val="E010112"/>
      <sheetName val="FP010112"/>
      <sheetName val="JA"/>
      <sheetName val="PCBD Group FB"/>
      <sheetName val="CI310311"/>
      <sheetName val="FP310311"/>
      <sheetName val="CF310312"/>
      <sheetName val="Reconcile opening balance"/>
      <sheetName val="PCBD group CI"/>
      <sheetName val="Compatibility Report"/>
      <sheetName val="pcbd"/>
    </sheetNames>
    <sheetDataSet>
      <sheetData sheetId="0">
        <row r="34">
          <cell r="C34">
            <v>12579.9728</v>
          </cell>
          <cell r="D34">
            <v>3562</v>
          </cell>
          <cell r="E34">
            <v>22169.0563</v>
          </cell>
          <cell r="F34">
            <v>15572</v>
          </cell>
        </row>
      </sheetData>
      <sheetData sheetId="14">
        <row r="7">
          <cell r="B7">
            <v>548</v>
          </cell>
          <cell r="C7">
            <v>24957</v>
          </cell>
          <cell r="D7">
            <v>345</v>
          </cell>
          <cell r="E7">
            <v>12181</v>
          </cell>
          <cell r="F7">
            <v>17166</v>
          </cell>
          <cell r="G7">
            <v>820</v>
          </cell>
          <cell r="K7">
            <v>-10221</v>
          </cell>
          <cell r="L7">
            <v>-33</v>
          </cell>
        </row>
        <row r="18">
          <cell r="B18">
            <v>-248</v>
          </cell>
          <cell r="C18">
            <v>8400</v>
          </cell>
          <cell r="D18">
            <v>128</v>
          </cell>
          <cell r="E18">
            <v>4258</v>
          </cell>
          <cell r="F18">
            <v>8126</v>
          </cell>
          <cell r="G18">
            <v>567</v>
          </cell>
          <cell r="H18">
            <v>6</v>
          </cell>
        </row>
        <row r="20">
          <cell r="M20">
            <v>-4818</v>
          </cell>
        </row>
        <row r="21">
          <cell r="M21">
            <v>-62</v>
          </cell>
        </row>
      </sheetData>
      <sheetData sheetId="18">
        <row r="7">
          <cell r="B7">
            <v>6644</v>
          </cell>
          <cell r="C7">
            <v>31180</v>
          </cell>
          <cell r="D7">
            <v>965</v>
          </cell>
          <cell r="E7">
            <v>12181</v>
          </cell>
          <cell r="F7">
            <v>59866</v>
          </cell>
          <cell r="G7">
            <v>5874</v>
          </cell>
          <cell r="K7">
            <v>-20221</v>
          </cell>
          <cell r="L7">
            <v>-99</v>
          </cell>
        </row>
        <row r="8">
          <cell r="K8">
            <v>10221</v>
          </cell>
        </row>
        <row r="18">
          <cell r="B18">
            <v>4802</v>
          </cell>
          <cell r="C18">
            <v>10985</v>
          </cell>
          <cell r="D18">
            <v>303</v>
          </cell>
          <cell r="E18">
            <v>4314</v>
          </cell>
          <cell r="F18">
            <v>29354</v>
          </cell>
          <cell r="G18">
            <v>5308</v>
          </cell>
          <cell r="H18">
            <v>20</v>
          </cell>
          <cell r="I18">
            <v>-2</v>
          </cell>
        </row>
        <row r="20">
          <cell r="M20">
            <v>-11061</v>
          </cell>
        </row>
        <row r="21">
          <cell r="M21">
            <v>-187</v>
          </cell>
        </row>
      </sheetData>
      <sheetData sheetId="28">
        <row r="11">
          <cell r="M11">
            <v>-4065</v>
          </cell>
        </row>
        <row r="12">
          <cell r="M12">
            <v>2990</v>
          </cell>
        </row>
        <row r="13">
          <cell r="M13">
            <v>-874</v>
          </cell>
        </row>
        <row r="14">
          <cell r="M14">
            <v>-1960</v>
          </cell>
        </row>
        <row r="17">
          <cell r="M17">
            <v>0</v>
          </cell>
        </row>
        <row r="18">
          <cell r="M18">
            <v>0</v>
          </cell>
        </row>
        <row r="19">
          <cell r="M19">
            <v>2629</v>
          </cell>
        </row>
      </sheetData>
      <sheetData sheetId="30">
        <row r="17">
          <cell r="M17">
            <v>0</v>
          </cell>
        </row>
      </sheetData>
      <sheetData sheetId="40">
        <row r="11">
          <cell r="N11">
            <v>-507</v>
          </cell>
        </row>
        <row r="31">
          <cell r="N31">
            <v>-238</v>
          </cell>
        </row>
      </sheetData>
      <sheetData sheetId="42">
        <row r="9">
          <cell r="L9">
            <v>450</v>
          </cell>
        </row>
        <row r="11">
          <cell r="L11">
            <v>40</v>
          </cell>
        </row>
        <row r="13">
          <cell r="L13">
            <v>-7</v>
          </cell>
        </row>
        <row r="15">
          <cell r="L15">
            <v>28142</v>
          </cell>
        </row>
        <row r="18">
          <cell r="E18">
            <v>21518</v>
          </cell>
          <cell r="H18">
            <v>-93</v>
          </cell>
        </row>
        <row r="20">
          <cell r="L20">
            <v>20525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A1" sqref="A1"/>
    </sheetView>
  </sheetViews>
  <sheetFormatPr defaultColWidth="11.421875" defaultRowHeight="15"/>
  <cols>
    <col min="1" max="1" width="29.421875" style="3" customWidth="1"/>
    <col min="2" max="2" width="6.57421875" style="3" customWidth="1"/>
    <col min="3" max="3" width="12.28125" style="3" customWidth="1"/>
    <col min="4" max="4" width="14.421875" style="3" customWidth="1"/>
    <col min="5" max="5" width="12.140625" style="3" customWidth="1"/>
    <col min="6" max="6" width="14.140625" style="3" customWidth="1"/>
    <col min="7" max="16384" width="11.421875" style="3" customWidth="1"/>
  </cols>
  <sheetData>
    <row r="1" ht="15.75">
      <c r="A1" s="3" t="s">
        <v>195</v>
      </c>
    </row>
    <row r="2" ht="15.75">
      <c r="A2" s="3" t="s">
        <v>196</v>
      </c>
    </row>
    <row r="3" ht="15.75">
      <c r="A3" s="3" t="s">
        <v>1</v>
      </c>
    </row>
    <row r="5" ht="15.75">
      <c r="A5" s="3" t="s">
        <v>197</v>
      </c>
    </row>
    <row r="6" ht="15.75">
      <c r="A6" s="3" t="s">
        <v>198</v>
      </c>
    </row>
    <row r="7" ht="15.75">
      <c r="A7" s="3" t="s">
        <v>199</v>
      </c>
    </row>
    <row r="8" spans="3:6" ht="15.75">
      <c r="C8" s="162" t="s">
        <v>200</v>
      </c>
      <c r="D8" s="162"/>
      <c r="E8" s="162" t="s">
        <v>201</v>
      </c>
      <c r="F8" s="162"/>
    </row>
    <row r="9" spans="3:6" ht="15.75">
      <c r="C9" s="6" t="s">
        <v>202</v>
      </c>
      <c r="D9" s="6" t="s">
        <v>203</v>
      </c>
      <c r="E9" s="6" t="s">
        <v>202</v>
      </c>
      <c r="F9" s="6" t="s">
        <v>203</v>
      </c>
    </row>
    <row r="10" spans="3:6" ht="15.75">
      <c r="C10" s="6" t="s">
        <v>204</v>
      </c>
      <c r="D10" s="6" t="s">
        <v>205</v>
      </c>
      <c r="E10" s="6" t="s">
        <v>206</v>
      </c>
      <c r="F10" s="6" t="s">
        <v>205</v>
      </c>
    </row>
    <row r="11" spans="3:6" ht="15.75">
      <c r="C11" s="6" t="s">
        <v>207</v>
      </c>
      <c r="D11" s="6" t="s">
        <v>208</v>
      </c>
      <c r="E11" s="6" t="s">
        <v>207</v>
      </c>
      <c r="F11" s="6" t="s">
        <v>209</v>
      </c>
    </row>
    <row r="12" spans="3:6" ht="15.75">
      <c r="C12" s="84">
        <v>41182</v>
      </c>
      <c r="D12" s="84">
        <v>40816</v>
      </c>
      <c r="E12" s="84">
        <v>41182</v>
      </c>
      <c r="F12" s="84">
        <v>40816</v>
      </c>
    </row>
    <row r="13" spans="3:6" ht="15.75">
      <c r="C13" s="6">
        <v>2012</v>
      </c>
      <c r="D13" s="6">
        <v>2011</v>
      </c>
      <c r="E13" s="6">
        <v>2012</v>
      </c>
      <c r="F13" s="6">
        <v>2011</v>
      </c>
    </row>
    <row r="14" spans="3:6" ht="15.75">
      <c r="C14" s="6" t="s">
        <v>31</v>
      </c>
      <c r="D14" s="6" t="s">
        <v>31</v>
      </c>
      <c r="E14" s="6" t="s">
        <v>31</v>
      </c>
      <c r="F14" s="6" t="s">
        <v>31</v>
      </c>
    </row>
    <row r="15" spans="1:6" ht="15.75">
      <c r="A15" s="3" t="s">
        <v>29</v>
      </c>
      <c r="C15" s="85">
        <v>45763</v>
      </c>
      <c r="D15" s="85">
        <v>19019</v>
      </c>
      <c r="E15" s="85">
        <v>96390</v>
      </c>
      <c r="F15" s="85">
        <v>71896</v>
      </c>
    </row>
    <row r="16" spans="1:6" ht="15.75">
      <c r="A16" s="3" t="s">
        <v>210</v>
      </c>
      <c r="C16" s="86">
        <v>-21222</v>
      </c>
      <c r="D16" s="86">
        <v>-5770</v>
      </c>
      <c r="E16" s="86">
        <v>-37220</v>
      </c>
      <c r="F16" s="86">
        <v>-24956</v>
      </c>
    </row>
    <row r="17" spans="1:6" ht="15.75">
      <c r="A17" s="3" t="s">
        <v>211</v>
      </c>
      <c r="C17" s="85">
        <f>SUM(C15:C16)</f>
        <v>24541</v>
      </c>
      <c r="D17" s="85">
        <f>SUM(D15:D16)</f>
        <v>13249</v>
      </c>
      <c r="E17" s="85">
        <f>SUM(E15:E16)</f>
        <v>59170</v>
      </c>
      <c r="F17" s="85">
        <f>SUM(F15:F16)</f>
        <v>46940</v>
      </c>
    </row>
    <row r="18" spans="1:6" ht="15.75">
      <c r="A18" s="3" t="s">
        <v>212</v>
      </c>
      <c r="C18" s="85">
        <v>3960</v>
      </c>
      <c r="D18" s="85">
        <v>2865</v>
      </c>
      <c r="E18" s="85">
        <v>7518</v>
      </c>
      <c r="F18" s="85">
        <v>8327</v>
      </c>
    </row>
    <row r="19" spans="1:6" ht="15.75">
      <c r="A19" s="3" t="s">
        <v>213</v>
      </c>
      <c r="C19" s="86">
        <v>-6353</v>
      </c>
      <c r="D19" s="86">
        <f>-5433</f>
        <v>-5433</v>
      </c>
      <c r="E19" s="86">
        <v>-18614</v>
      </c>
      <c r="F19" s="86">
        <v>-17202</v>
      </c>
    </row>
    <row r="20" spans="1:6" ht="15.75">
      <c r="A20" s="3" t="s">
        <v>214</v>
      </c>
      <c r="C20" s="85">
        <f>SUM(C17:C19)</f>
        <v>22148</v>
      </c>
      <c r="D20" s="85">
        <f>SUM(D17:D19)</f>
        <v>10681</v>
      </c>
      <c r="E20" s="85">
        <f>SUM(E17:E19)</f>
        <v>48074</v>
      </c>
      <c r="F20" s="85">
        <f>SUM(F17:F19)</f>
        <v>38065</v>
      </c>
    </row>
    <row r="21" spans="1:6" ht="15.75">
      <c r="A21" s="3" t="s">
        <v>215</v>
      </c>
      <c r="C21" s="85">
        <v>-911</v>
      </c>
      <c r="D21" s="85">
        <v>-1137</v>
      </c>
      <c r="E21" s="85">
        <v>-2990</v>
      </c>
      <c r="F21" s="85">
        <v>-3422</v>
      </c>
    </row>
    <row r="22" spans="1:6" ht="15.75">
      <c r="A22" s="3" t="s">
        <v>216</v>
      </c>
      <c r="C22" s="86">
        <v>0</v>
      </c>
      <c r="D22" s="86">
        <v>0</v>
      </c>
      <c r="E22" s="86">
        <v>0</v>
      </c>
      <c r="F22" s="86">
        <v>-1</v>
      </c>
    </row>
    <row r="23" spans="1:6" ht="15.75">
      <c r="A23" s="3" t="s">
        <v>36</v>
      </c>
      <c r="C23" s="85">
        <f>SUM(C20:C22)</f>
        <v>21237</v>
      </c>
      <c r="D23" s="85">
        <f>SUM(D20:D22)</f>
        <v>9544</v>
      </c>
      <c r="E23" s="85">
        <f>SUM(E20:E22)</f>
        <v>45084</v>
      </c>
      <c r="F23" s="85">
        <f>SUM(F20:F22)</f>
        <v>34642</v>
      </c>
    </row>
    <row r="24" spans="1:6" ht="15.75">
      <c r="A24" s="3" t="s">
        <v>59</v>
      </c>
      <c r="C24" s="86">
        <v>-4880</v>
      </c>
      <c r="D24" s="86">
        <v>-3043</v>
      </c>
      <c r="E24" s="86">
        <v>-11248</v>
      </c>
      <c r="F24" s="86">
        <v>-9951</v>
      </c>
    </row>
    <row r="25" spans="1:6" ht="15.75">
      <c r="A25" s="3" t="s">
        <v>48</v>
      </c>
      <c r="C25" s="87">
        <f>SUM(C23:C24)</f>
        <v>16357</v>
      </c>
      <c r="D25" s="87">
        <f>SUM(D23:D24)</f>
        <v>6501</v>
      </c>
      <c r="E25" s="87">
        <f>SUM(E23:E24)</f>
        <v>33836</v>
      </c>
      <c r="F25" s="87">
        <f>SUM(F23:F24)</f>
        <v>24691</v>
      </c>
    </row>
    <row r="26" spans="3:6" ht="15.75">
      <c r="C26" s="85"/>
      <c r="D26" s="85"/>
      <c r="E26" s="85"/>
      <c r="F26" s="85"/>
    </row>
    <row r="27" spans="1:6" ht="15.75">
      <c r="A27" s="3" t="s">
        <v>217</v>
      </c>
      <c r="C27" s="85"/>
      <c r="D27" s="85"/>
      <c r="E27" s="85"/>
      <c r="F27" s="85"/>
    </row>
    <row r="28" spans="1:6" ht="15.75">
      <c r="A28" s="3" t="s">
        <v>218</v>
      </c>
      <c r="C28" s="85"/>
      <c r="D28" s="85"/>
      <c r="E28" s="85"/>
      <c r="F28" s="85"/>
    </row>
    <row r="29" spans="1:6" ht="15.75">
      <c r="A29" s="3" t="s">
        <v>219</v>
      </c>
      <c r="C29" s="85"/>
      <c r="D29" s="85"/>
      <c r="E29" s="85"/>
      <c r="F29" s="85"/>
    </row>
    <row r="30" spans="1:6" ht="15.75">
      <c r="A30" s="5" t="s">
        <v>220</v>
      </c>
      <c r="C30" s="85">
        <v>-1066</v>
      </c>
      <c r="D30" s="85">
        <v>-8220</v>
      </c>
      <c r="E30" s="85">
        <v>1702</v>
      </c>
      <c r="F30" s="85">
        <v>-11423</v>
      </c>
    </row>
    <row r="31" spans="1:6" ht="15.75">
      <c r="A31" s="3" t="s">
        <v>221</v>
      </c>
      <c r="C31" s="87">
        <f>SUM(C25:C30)</f>
        <v>15291</v>
      </c>
      <c r="D31" s="87">
        <f>SUM(D25:D30)</f>
        <v>-1719</v>
      </c>
      <c r="E31" s="87">
        <f>SUM(E25:E30)</f>
        <v>35538</v>
      </c>
      <c r="F31" s="87">
        <f>SUM(F25:F30)</f>
        <v>13268</v>
      </c>
    </row>
    <row r="32" spans="3:6" ht="15.75">
      <c r="C32" s="85"/>
      <c r="D32" s="85"/>
      <c r="E32" s="85"/>
      <c r="F32" s="85"/>
    </row>
    <row r="33" spans="1:6" ht="15.75">
      <c r="A33" s="3" t="s">
        <v>222</v>
      </c>
      <c r="C33" s="85"/>
      <c r="D33" s="85"/>
      <c r="E33" s="85"/>
      <c r="F33" s="85"/>
    </row>
    <row r="34" spans="1:6" ht="15.75">
      <c r="A34" s="3" t="s">
        <v>223</v>
      </c>
      <c r="C34" s="85">
        <v>12580</v>
      </c>
      <c r="D34" s="85">
        <v>3562</v>
      </c>
      <c r="E34" s="85">
        <v>22169</v>
      </c>
      <c r="F34" s="85">
        <v>15572</v>
      </c>
    </row>
    <row r="35" spans="1:6" ht="15.75">
      <c r="A35" s="3" t="s">
        <v>224</v>
      </c>
      <c r="C35" s="85">
        <v>3777</v>
      </c>
      <c r="D35" s="85">
        <v>2939</v>
      </c>
      <c r="E35" s="85">
        <v>11667</v>
      </c>
      <c r="F35" s="85">
        <v>9119</v>
      </c>
    </row>
    <row r="36" spans="3:6" ht="15.75">
      <c r="C36" s="87">
        <f>SUM(C34:C35)</f>
        <v>16357</v>
      </c>
      <c r="D36" s="87">
        <f>SUM(D34:D35)</f>
        <v>6501</v>
      </c>
      <c r="E36" s="87">
        <f>SUM(E34:E35)</f>
        <v>33836</v>
      </c>
      <c r="F36" s="87">
        <f>SUM(F34:F35)</f>
        <v>24691</v>
      </c>
    </row>
    <row r="37" spans="3:6" ht="15.75">
      <c r="C37" s="85"/>
      <c r="D37" s="85"/>
      <c r="E37" s="85"/>
      <c r="F37" s="85"/>
    </row>
    <row r="38" spans="1:6" ht="15.75">
      <c r="A38" s="3" t="s">
        <v>225</v>
      </c>
      <c r="C38" s="85"/>
      <c r="D38" s="85"/>
      <c r="E38" s="85"/>
      <c r="F38" s="85"/>
    </row>
    <row r="39" spans="1:6" ht="15.75">
      <c r="A39" s="3" t="s">
        <v>226</v>
      </c>
      <c r="C39" s="85"/>
      <c r="D39" s="85"/>
      <c r="E39" s="85"/>
      <c r="F39" s="85"/>
    </row>
    <row r="40" spans="1:6" ht="15.75">
      <c r="A40" s="3" t="s">
        <v>223</v>
      </c>
      <c r="C40" s="85">
        <v>11514</v>
      </c>
      <c r="D40" s="85">
        <v>-4658</v>
      </c>
      <c r="E40" s="85">
        <v>23871</v>
      </c>
      <c r="F40" s="85">
        <v>4149</v>
      </c>
    </row>
    <row r="41" spans="1:6" ht="15.75">
      <c r="A41" s="3" t="s">
        <v>224</v>
      </c>
      <c r="C41" s="85">
        <v>3777</v>
      </c>
      <c r="D41" s="85">
        <v>2939</v>
      </c>
      <c r="E41" s="85">
        <v>11667</v>
      </c>
      <c r="F41" s="85">
        <v>9119</v>
      </c>
    </row>
    <row r="42" spans="3:6" ht="15.75">
      <c r="C42" s="87">
        <f>SUM(C38:C41)</f>
        <v>15291</v>
      </c>
      <c r="D42" s="87">
        <f>SUM(D38:D41)</f>
        <v>-1719</v>
      </c>
      <c r="E42" s="87">
        <f>SUM(E38:E41)</f>
        <v>35538</v>
      </c>
      <c r="F42" s="87">
        <f>SUM(F38:F41)</f>
        <v>13268</v>
      </c>
    </row>
    <row r="43" ht="15.75">
      <c r="A43" s="3" t="s">
        <v>227</v>
      </c>
    </row>
    <row r="44" ht="15.75">
      <c r="A44" s="3" t="s">
        <v>228</v>
      </c>
    </row>
    <row r="45" spans="1:6" ht="15.75">
      <c r="A45" s="3" t="s">
        <v>229</v>
      </c>
      <c r="C45" s="88">
        <f>C34/100000*100</f>
        <v>12.58</v>
      </c>
      <c r="D45" s="88">
        <f>D34/100000*100</f>
        <v>3.562</v>
      </c>
      <c r="E45" s="88">
        <f>E34/100000*100</f>
        <v>22.169</v>
      </c>
      <c r="F45" s="88">
        <f>F34/100000*100</f>
        <v>15.572</v>
      </c>
    </row>
    <row r="48" ht="15.75"/>
  </sheetData>
  <sheetProtection/>
  <mergeCells count="2">
    <mergeCell ref="C8:D8"/>
    <mergeCell ref="E8:F8"/>
  </mergeCells>
  <printOptions/>
  <pageMargins left="0.85" right="0.35" top="0.75" bottom="0.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
    </sheetView>
  </sheetViews>
  <sheetFormatPr defaultColWidth="11.421875" defaultRowHeight="15"/>
  <cols>
    <col min="1" max="1" width="54.8515625" style="3" customWidth="1"/>
    <col min="2" max="3" width="13.421875" style="85" customWidth="1"/>
    <col min="4" max="16384" width="11.421875" style="3" customWidth="1"/>
  </cols>
  <sheetData>
    <row r="1" ht="15.75">
      <c r="A1" s="3" t="s">
        <v>195</v>
      </c>
    </row>
    <row r="2" ht="15.75">
      <c r="A2" s="3" t="s">
        <v>196</v>
      </c>
    </row>
    <row r="3" ht="15.75">
      <c r="A3" s="3" t="s">
        <v>1</v>
      </c>
    </row>
    <row r="5" ht="15.75">
      <c r="A5" s="3" t="s">
        <v>197</v>
      </c>
    </row>
    <row r="6" ht="15.75">
      <c r="A6" s="3" t="s">
        <v>230</v>
      </c>
    </row>
    <row r="7" ht="15.75">
      <c r="A7" s="3" t="s">
        <v>199</v>
      </c>
    </row>
    <row r="8" spans="2:3" ht="15.75">
      <c r="B8" s="84">
        <v>41182</v>
      </c>
      <c r="C8" s="84">
        <v>41274</v>
      </c>
    </row>
    <row r="9" spans="2:3" ht="15.75">
      <c r="B9" s="89">
        <v>2012</v>
      </c>
      <c r="C9" s="90">
        <v>2011</v>
      </c>
    </row>
    <row r="10" spans="2:3" ht="15.75">
      <c r="B10" s="91" t="s">
        <v>31</v>
      </c>
      <c r="C10" s="91" t="s">
        <v>31</v>
      </c>
    </row>
    <row r="11" ht="15.75">
      <c r="A11" s="92" t="s">
        <v>231</v>
      </c>
    </row>
    <row r="12" ht="15.75">
      <c r="A12" s="92" t="s">
        <v>232</v>
      </c>
    </row>
    <row r="13" spans="1:12" ht="15.75">
      <c r="A13" s="43" t="s">
        <v>121</v>
      </c>
      <c r="B13" s="85">
        <v>55379</v>
      </c>
      <c r="C13" s="85">
        <v>49331</v>
      </c>
      <c r="E13" s="93"/>
      <c r="I13" s="93"/>
      <c r="J13" s="93"/>
      <c r="L13" s="93"/>
    </row>
    <row r="14" spans="1:5" ht="15.75">
      <c r="A14" s="43" t="s">
        <v>122</v>
      </c>
      <c r="B14" s="85">
        <v>84902</v>
      </c>
      <c r="C14" s="85">
        <v>86306</v>
      </c>
      <c r="E14" s="93"/>
    </row>
    <row r="15" spans="1:5" ht="15.75">
      <c r="A15" s="43" t="s">
        <v>234</v>
      </c>
      <c r="B15" s="85">
        <v>5166</v>
      </c>
      <c r="C15" s="85">
        <v>5225</v>
      </c>
      <c r="E15" s="93"/>
    </row>
    <row r="16" spans="1:5" ht="15.75">
      <c r="A16" s="43" t="s">
        <v>235</v>
      </c>
      <c r="B16" s="85">
        <v>18355</v>
      </c>
      <c r="C16" s="85">
        <v>17427</v>
      </c>
      <c r="E16" s="93"/>
    </row>
    <row r="17" spans="1:11" ht="15.75">
      <c r="A17" s="43" t="s">
        <v>236</v>
      </c>
      <c r="B17" s="85">
        <v>30141</v>
      </c>
      <c r="C17" s="85">
        <v>28018</v>
      </c>
      <c r="E17" s="93"/>
      <c r="K17" s="93"/>
    </row>
    <row r="18" spans="1:5" ht="15.75">
      <c r="A18" s="43" t="s">
        <v>73</v>
      </c>
      <c r="B18" s="85">
        <v>23811</v>
      </c>
      <c r="C18" s="85">
        <v>23811</v>
      </c>
      <c r="E18" s="93"/>
    </row>
    <row r="19" ht="15.75">
      <c r="A19" s="43"/>
    </row>
    <row r="20" spans="2:3" ht="15.75">
      <c r="B20" s="87">
        <f>SUM(B11:B19)</f>
        <v>217754</v>
      </c>
      <c r="C20" s="87">
        <f>SUM(C11:C19)</f>
        <v>210118</v>
      </c>
    </row>
    <row r="21" ht="15.75">
      <c r="A21" s="1" t="s">
        <v>237</v>
      </c>
    </row>
    <row r="22" spans="1:12" ht="15.75">
      <c r="A22" s="43" t="s">
        <v>238</v>
      </c>
      <c r="B22" s="85">
        <v>146660</v>
      </c>
      <c r="C22" s="85">
        <v>146019</v>
      </c>
      <c r="E22" s="93"/>
      <c r="L22" s="93"/>
    </row>
    <row r="23" spans="1:5" ht="15.75">
      <c r="A23" s="43" t="s">
        <v>239</v>
      </c>
      <c r="B23" s="85">
        <v>4567</v>
      </c>
      <c r="C23" s="85">
        <v>5260</v>
      </c>
      <c r="E23" s="93"/>
    </row>
    <row r="24" spans="1:5" ht="15.75">
      <c r="A24" s="43" t="s">
        <v>240</v>
      </c>
      <c r="B24" s="85">
        <v>156114</v>
      </c>
      <c r="C24" s="85">
        <v>166070</v>
      </c>
      <c r="E24" s="93"/>
    </row>
    <row r="25" spans="1:5" ht="15.75">
      <c r="A25" s="43" t="s">
        <v>241</v>
      </c>
      <c r="B25" s="85">
        <v>0</v>
      </c>
      <c r="C25" s="85">
        <v>206</v>
      </c>
      <c r="E25" s="93"/>
    </row>
    <row r="26" spans="1:5" ht="15.75">
      <c r="A26" s="43" t="s">
        <v>242</v>
      </c>
      <c r="B26" s="85">
        <v>1385</v>
      </c>
      <c r="C26" s="85">
        <v>871</v>
      </c>
      <c r="E26" s="93"/>
    </row>
    <row r="27" spans="1:5" ht="15.75">
      <c r="A27" s="43" t="s">
        <v>79</v>
      </c>
      <c r="B27" s="85">
        <v>189353</v>
      </c>
      <c r="C27" s="85">
        <v>146714</v>
      </c>
      <c r="E27" s="93"/>
    </row>
    <row r="28" spans="2:3" ht="15.75">
      <c r="B28" s="87">
        <f>SUM(B21:B27)</f>
        <v>498079</v>
      </c>
      <c r="C28" s="87">
        <f>SUM(C21:C27)</f>
        <v>465140</v>
      </c>
    </row>
    <row r="29" spans="1:3" ht="16.5" thickBot="1">
      <c r="A29" s="1" t="s">
        <v>243</v>
      </c>
      <c r="B29" s="94">
        <f>B20+B28</f>
        <v>715833</v>
      </c>
      <c r="C29" s="94">
        <f>C20+C28</f>
        <v>675258</v>
      </c>
    </row>
    <row r="31" ht="15.75">
      <c r="A31" s="92" t="s">
        <v>244</v>
      </c>
    </row>
    <row r="32" ht="15.75">
      <c r="A32" s="92" t="s">
        <v>245</v>
      </c>
    </row>
    <row r="33" spans="1:5" ht="15.75">
      <c r="A33" s="43" t="s">
        <v>246</v>
      </c>
      <c r="B33" s="85">
        <v>100000</v>
      </c>
      <c r="C33" s="85">
        <v>100000</v>
      </c>
      <c r="E33" s="93"/>
    </row>
    <row r="34" spans="1:5" ht="15.75">
      <c r="A34" s="43" t="s">
        <v>247</v>
      </c>
      <c r="B34" s="85">
        <v>172770</v>
      </c>
      <c r="C34" s="85">
        <v>172770</v>
      </c>
      <c r="E34" s="93"/>
    </row>
    <row r="35" spans="1:5" ht="15.75">
      <c r="A35" s="43" t="s">
        <v>248</v>
      </c>
      <c r="B35" s="85">
        <v>-1748</v>
      </c>
      <c r="C35" s="85">
        <v>-3450</v>
      </c>
      <c r="E35" s="93"/>
    </row>
    <row r="36" spans="1:5" ht="15.75">
      <c r="A36" s="43" t="s">
        <v>249</v>
      </c>
      <c r="B36" s="86">
        <v>181961</v>
      </c>
      <c r="C36" s="86">
        <v>162042</v>
      </c>
      <c r="E36" s="93"/>
    </row>
    <row r="37" spans="1:3" ht="15.75">
      <c r="A37" s="43"/>
      <c r="B37" s="85">
        <f>SUM(B31:B36)</f>
        <v>452983</v>
      </c>
      <c r="C37" s="85">
        <f>SUM(C31:C36)</f>
        <v>431362</v>
      </c>
    </row>
    <row r="38" spans="1:5" ht="15.75">
      <c r="A38" s="43" t="s">
        <v>224</v>
      </c>
      <c r="B38" s="85">
        <v>95721</v>
      </c>
      <c r="C38" s="85">
        <v>89054</v>
      </c>
      <c r="E38" s="93"/>
    </row>
    <row r="39" spans="1:3" ht="15.75">
      <c r="A39" s="1" t="s">
        <v>250</v>
      </c>
      <c r="B39" s="87">
        <f>SUM(B37:B38)</f>
        <v>548704</v>
      </c>
      <c r="C39" s="87">
        <f>SUM(C37:C38)</f>
        <v>520416</v>
      </c>
    </row>
    <row r="40" ht="15.75">
      <c r="A40" s="1" t="s">
        <v>251</v>
      </c>
    </row>
    <row r="41" spans="1:5" ht="15.75">
      <c r="A41" s="43" t="s">
        <v>95</v>
      </c>
      <c r="B41" s="85">
        <v>35549</v>
      </c>
      <c r="C41" s="85">
        <v>35549</v>
      </c>
      <c r="E41" s="93"/>
    </row>
    <row r="42" spans="1:5" ht="15.75">
      <c r="A42" s="43" t="s">
        <v>252</v>
      </c>
      <c r="B42" s="85">
        <v>0</v>
      </c>
      <c r="C42" s="85">
        <v>258</v>
      </c>
      <c r="E42" s="93"/>
    </row>
    <row r="43" spans="1:5" ht="15.75">
      <c r="A43" s="43" t="s">
        <v>253</v>
      </c>
      <c r="B43" s="85">
        <v>5757</v>
      </c>
      <c r="C43" s="85">
        <v>5570</v>
      </c>
      <c r="E43" s="93"/>
    </row>
    <row r="44" spans="2:3" ht="15.75">
      <c r="B44" s="87">
        <f>SUM(B40:B43)</f>
        <v>41306</v>
      </c>
      <c r="C44" s="87">
        <f>SUM(C40:C43)</f>
        <v>41377</v>
      </c>
    </row>
    <row r="45" ht="15.75">
      <c r="A45" s="1" t="s">
        <v>254</v>
      </c>
    </row>
    <row r="46" spans="1:5" ht="15.75">
      <c r="A46" s="43" t="s">
        <v>95</v>
      </c>
      <c r="B46" s="85">
        <v>77046</v>
      </c>
      <c r="C46" s="85">
        <v>77233</v>
      </c>
      <c r="E46" s="93"/>
    </row>
    <row r="47" spans="1:5" ht="15.75">
      <c r="A47" s="43" t="s">
        <v>255</v>
      </c>
      <c r="B47" s="85">
        <v>40465</v>
      </c>
      <c r="C47" s="85">
        <v>32582</v>
      </c>
      <c r="E47" s="93"/>
    </row>
    <row r="48" spans="1:5" ht="15.75">
      <c r="A48" s="43" t="s">
        <v>256</v>
      </c>
      <c r="B48" s="85">
        <v>8312</v>
      </c>
      <c r="C48" s="85">
        <v>3650</v>
      </c>
      <c r="E48" s="93"/>
    </row>
    <row r="49" spans="2:3" ht="15.75">
      <c r="B49" s="87">
        <f>SUM(B45:B48)</f>
        <v>125823</v>
      </c>
      <c r="C49" s="87">
        <f>SUM(C45:C48)</f>
        <v>113465</v>
      </c>
    </row>
    <row r="50" spans="1:3" ht="15.75">
      <c r="A50" s="1" t="s">
        <v>257</v>
      </c>
      <c r="B50" s="87">
        <f>B44+B49</f>
        <v>167129</v>
      </c>
      <c r="C50" s="87">
        <f>C44+C49</f>
        <v>154842</v>
      </c>
    </row>
    <row r="51" spans="1:3" ht="16.5" thickBot="1">
      <c r="A51" s="1" t="s">
        <v>258</v>
      </c>
      <c r="B51" s="94">
        <f>B39+B50</f>
        <v>715833</v>
      </c>
      <c r="C51" s="94">
        <f>C39+C50</f>
        <v>675258</v>
      </c>
    </row>
    <row r="52" spans="1:3" ht="15.75">
      <c r="A52" s="1"/>
      <c r="B52" s="131"/>
      <c r="C52" s="131"/>
    </row>
    <row r="53" ht="15.75">
      <c r="A53" s="3" t="s">
        <v>323</v>
      </c>
    </row>
    <row r="54" spans="1:3" ht="15.75">
      <c r="A54" s="3" t="s">
        <v>322</v>
      </c>
      <c r="B54" s="3"/>
      <c r="C54" s="3"/>
    </row>
  </sheetData>
  <sheetProtection/>
  <printOptions/>
  <pageMargins left="1" right="0.7" top="0.75" bottom="0.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1.421875" defaultRowHeight="15"/>
  <cols>
    <col min="1" max="1" width="3.421875" style="43" customWidth="1"/>
    <col min="2" max="2" width="29.140625" style="43" customWidth="1"/>
    <col min="3" max="4" width="15.140625" style="43" customWidth="1"/>
    <col min="5" max="5" width="11.28125" style="43" customWidth="1"/>
    <col min="6" max="6" width="10.140625" style="43" customWidth="1"/>
    <col min="7" max="8" width="15.421875" style="43" customWidth="1"/>
    <col min="9" max="9" width="12.421875" style="43" customWidth="1"/>
    <col min="10" max="10" width="11.421875" style="43" customWidth="1"/>
    <col min="11" max="11" width="10.421875" style="43" bestFit="1" customWidth="1"/>
    <col min="12" max="16384" width="11.421875" style="43" customWidth="1"/>
  </cols>
  <sheetData>
    <row r="1" ht="15.75">
      <c r="A1" s="3" t="s">
        <v>195</v>
      </c>
    </row>
    <row r="2" ht="15.75">
      <c r="A2" s="3" t="s">
        <v>196</v>
      </c>
    </row>
    <row r="3" ht="15.75">
      <c r="A3" s="3" t="s">
        <v>1</v>
      </c>
    </row>
    <row r="4" ht="15.75">
      <c r="A4" s="3"/>
    </row>
    <row r="5" ht="15.75">
      <c r="A5" s="3" t="s">
        <v>197</v>
      </c>
    </row>
    <row r="6" ht="15.75">
      <c r="A6" s="3" t="s">
        <v>259</v>
      </c>
    </row>
    <row r="7" ht="15.75">
      <c r="A7" s="3" t="s">
        <v>199</v>
      </c>
    </row>
    <row r="8" spans="1:8" ht="15.75">
      <c r="A8" s="3"/>
      <c r="D8" s="163" t="s">
        <v>324</v>
      </c>
      <c r="E8" s="163"/>
      <c r="F8" s="163"/>
      <c r="G8" s="163"/>
      <c r="H8" s="163"/>
    </row>
    <row r="9" spans="1:8" ht="15.75">
      <c r="A9" s="3"/>
      <c r="H9" s="51" t="s">
        <v>260</v>
      </c>
    </row>
    <row r="10" spans="5:9" ht="15.75">
      <c r="E10" s="163" t="s">
        <v>261</v>
      </c>
      <c r="F10" s="163"/>
      <c r="G10" s="51" t="s">
        <v>262</v>
      </c>
      <c r="H10" s="51" t="s">
        <v>263</v>
      </c>
      <c r="I10" s="51" t="s">
        <v>260</v>
      </c>
    </row>
    <row r="11" spans="3:9" ht="15.75">
      <c r="C11" s="51" t="s">
        <v>264</v>
      </c>
      <c r="D11" s="51" t="s">
        <v>264</v>
      </c>
      <c r="E11" s="51" t="s">
        <v>265</v>
      </c>
      <c r="F11" s="51" t="s">
        <v>265</v>
      </c>
      <c r="G11" s="51" t="s">
        <v>266</v>
      </c>
      <c r="H11" s="95" t="s">
        <v>267</v>
      </c>
      <c r="I11" s="51" t="s">
        <v>268</v>
      </c>
    </row>
    <row r="12" spans="3:9" ht="15.75">
      <c r="C12" s="51" t="s">
        <v>233</v>
      </c>
      <c r="D12" s="51"/>
      <c r="E12" s="51" t="s">
        <v>269</v>
      </c>
      <c r="F12" s="51" t="s">
        <v>270</v>
      </c>
      <c r="G12" s="51" t="s">
        <v>271</v>
      </c>
      <c r="H12" s="96" t="s">
        <v>272</v>
      </c>
      <c r="I12" s="51" t="s">
        <v>338</v>
      </c>
    </row>
    <row r="13" spans="3:9" ht="15.75">
      <c r="C13" s="51" t="s">
        <v>31</v>
      </c>
      <c r="D13" s="51" t="s">
        <v>31</v>
      </c>
      <c r="E13" s="51" t="s">
        <v>31</v>
      </c>
      <c r="F13" s="51" t="s">
        <v>31</v>
      </c>
      <c r="G13" s="51" t="s">
        <v>31</v>
      </c>
      <c r="H13" s="96" t="s">
        <v>31</v>
      </c>
      <c r="I13" s="51" t="s">
        <v>31</v>
      </c>
    </row>
    <row r="14" ht="15.75">
      <c r="H14" s="97"/>
    </row>
    <row r="15" ht="15.75">
      <c r="H15" s="97"/>
    </row>
    <row r="16" spans="1:9" ht="15.75">
      <c r="A16" s="40" t="s">
        <v>273</v>
      </c>
      <c r="C16" s="49">
        <f>D16+I16</f>
        <v>520416</v>
      </c>
      <c r="D16" s="49">
        <f>SUM(E16:H16)</f>
        <v>431362</v>
      </c>
      <c r="E16" s="49">
        <v>100000</v>
      </c>
      <c r="F16" s="49">
        <v>172770</v>
      </c>
      <c r="G16" s="49">
        <v>162042</v>
      </c>
      <c r="H16" s="98">
        <v>-3450</v>
      </c>
      <c r="I16" s="49">
        <v>89054</v>
      </c>
    </row>
    <row r="17" spans="5:9" ht="15.75">
      <c r="E17" s="49"/>
      <c r="F17" s="49"/>
      <c r="G17" s="49"/>
      <c r="H17" s="98"/>
      <c r="I17" s="49"/>
    </row>
    <row r="18" spans="1:9" ht="15.75">
      <c r="A18" s="43" t="s">
        <v>221</v>
      </c>
      <c r="C18" s="49">
        <f>D18+I18</f>
        <v>35538</v>
      </c>
      <c r="D18" s="49">
        <f>SUM(E18:H18)</f>
        <v>23871</v>
      </c>
      <c r="E18" s="50">
        <v>0</v>
      </c>
      <c r="F18" s="50">
        <v>0</v>
      </c>
      <c r="G18" s="50">
        <v>22169</v>
      </c>
      <c r="H18" s="98">
        <v>1702</v>
      </c>
      <c r="I18" s="50">
        <v>11667</v>
      </c>
    </row>
    <row r="19" spans="3:9" ht="15.75">
      <c r="C19" s="49"/>
      <c r="D19" s="49"/>
      <c r="E19" s="50"/>
      <c r="F19" s="50"/>
      <c r="G19" s="50"/>
      <c r="H19" s="98"/>
      <c r="I19" s="50"/>
    </row>
    <row r="20" spans="1:8" ht="15.75">
      <c r="A20" s="132" t="s">
        <v>274</v>
      </c>
      <c r="H20" s="97"/>
    </row>
    <row r="21" spans="1:9" ht="15.75">
      <c r="A21" s="43" t="s">
        <v>194</v>
      </c>
      <c r="C21" s="50">
        <f>D21+I21</f>
        <v>-2250</v>
      </c>
      <c r="D21" s="50">
        <f>SUM(E21:G21)</f>
        <v>-2250</v>
      </c>
      <c r="E21" s="50">
        <v>0</v>
      </c>
      <c r="F21" s="50">
        <v>0</v>
      </c>
      <c r="G21" s="50">
        <v>-2250</v>
      </c>
      <c r="H21" s="98">
        <v>0</v>
      </c>
      <c r="I21" s="50">
        <v>0</v>
      </c>
    </row>
    <row r="22" spans="1:9" ht="15.75">
      <c r="A22" s="43" t="s">
        <v>275</v>
      </c>
      <c r="C22" s="50"/>
      <c r="D22" s="50"/>
      <c r="E22" s="50"/>
      <c r="F22" s="50"/>
      <c r="G22" s="50"/>
      <c r="H22" s="98"/>
      <c r="I22" s="50"/>
    </row>
    <row r="23" spans="1:9" ht="15.75">
      <c r="A23" s="43" t="s">
        <v>276</v>
      </c>
      <c r="C23" s="58">
        <f>I23</f>
        <v>-5000</v>
      </c>
      <c r="D23" s="58">
        <v>0</v>
      </c>
      <c r="E23" s="58">
        <v>0</v>
      </c>
      <c r="F23" s="58">
        <v>0</v>
      </c>
      <c r="G23" s="58">
        <v>0</v>
      </c>
      <c r="H23" s="99">
        <v>0</v>
      </c>
      <c r="I23" s="58">
        <v>-5000</v>
      </c>
    </row>
    <row r="24" spans="8:11" ht="15.75">
      <c r="H24" s="97"/>
      <c r="K24" s="49"/>
    </row>
    <row r="25" spans="1:12" ht="16.5" thickBot="1">
      <c r="A25" s="40" t="s">
        <v>277</v>
      </c>
      <c r="C25" s="52">
        <f>SUM(C15:C23)</f>
        <v>548704</v>
      </c>
      <c r="D25" s="52">
        <f>SUM(D15:D23)</f>
        <v>452983</v>
      </c>
      <c r="E25" s="52">
        <f>SUM(E15:E23)</f>
        <v>100000</v>
      </c>
      <c r="F25" s="52">
        <f>SUM(F15:F23)</f>
        <v>172770</v>
      </c>
      <c r="G25" s="52">
        <f>SUM(G15:G23)</f>
        <v>181961</v>
      </c>
      <c r="H25" s="100">
        <f>SUM(H16:H23)</f>
        <v>-1748</v>
      </c>
      <c r="I25" s="52">
        <f>SUM(I15:I23)</f>
        <v>95721</v>
      </c>
      <c r="K25" s="49"/>
      <c r="L25" s="49"/>
    </row>
    <row r="26" spans="7:12" ht="15.75">
      <c r="G26" s="45"/>
      <c r="K26" s="49"/>
      <c r="L26" s="49"/>
    </row>
    <row r="27" spans="1:9" ht="15.75">
      <c r="A27" s="56" t="s">
        <v>278</v>
      </c>
      <c r="E27" s="49"/>
      <c r="F27" s="49"/>
      <c r="G27" s="49"/>
      <c r="H27" s="101"/>
      <c r="I27" s="49"/>
    </row>
    <row r="28" spans="1:9" ht="15.75">
      <c r="A28" s="40" t="s">
        <v>279</v>
      </c>
      <c r="C28" s="102">
        <v>491312</v>
      </c>
      <c r="D28" s="103">
        <v>410043</v>
      </c>
      <c r="E28" s="103">
        <v>100000</v>
      </c>
      <c r="F28" s="103">
        <v>172770</v>
      </c>
      <c r="G28" s="103">
        <v>134319</v>
      </c>
      <c r="H28" s="104">
        <v>2954</v>
      </c>
      <c r="I28" s="103">
        <v>81269</v>
      </c>
    </row>
    <row r="29" spans="4:9" ht="15.75">
      <c r="D29" s="103"/>
      <c r="E29" s="103"/>
      <c r="F29" s="103"/>
      <c r="G29" s="103"/>
      <c r="H29" s="104"/>
      <c r="I29" s="103"/>
    </row>
    <row r="30" spans="1:9" ht="15.75">
      <c r="A30" s="43" t="s">
        <v>221</v>
      </c>
      <c r="C30" s="49">
        <f>D30+I30</f>
        <v>13268</v>
      </c>
      <c r="D30" s="49">
        <f>SUM(E30:H30)</f>
        <v>4149</v>
      </c>
      <c r="E30" s="105">
        <v>0</v>
      </c>
      <c r="F30" s="105">
        <v>0</v>
      </c>
      <c r="G30" s="105">
        <v>15572</v>
      </c>
      <c r="H30" s="104">
        <v>-11423</v>
      </c>
      <c r="I30" s="105">
        <v>9119</v>
      </c>
    </row>
    <row r="31" spans="3:9" ht="15.75">
      <c r="C31" s="49"/>
      <c r="D31" s="49"/>
      <c r="E31" s="105"/>
      <c r="F31" s="105"/>
      <c r="G31" s="105"/>
      <c r="H31" s="104"/>
      <c r="I31" s="105"/>
    </row>
    <row r="32" spans="1:9" ht="15.75">
      <c r="A32" s="56" t="s">
        <v>274</v>
      </c>
      <c r="C32" s="102"/>
      <c r="D32" s="103"/>
      <c r="E32" s="105"/>
      <c r="F32" s="105"/>
      <c r="G32" s="105"/>
      <c r="H32" s="104"/>
      <c r="I32" s="105"/>
    </row>
    <row r="33" spans="1:9" ht="15.75">
      <c r="A33" s="43" t="s">
        <v>194</v>
      </c>
      <c r="C33" s="49">
        <f>D33+I33</f>
        <v>-1875</v>
      </c>
      <c r="D33" s="49">
        <f>SUM(E33:H33)</f>
        <v>-1875</v>
      </c>
      <c r="E33" s="103">
        <v>0</v>
      </c>
      <c r="F33" s="103">
        <v>0</v>
      </c>
      <c r="G33" s="103">
        <v>-1875</v>
      </c>
      <c r="H33" s="104">
        <v>0</v>
      </c>
      <c r="I33" s="103">
        <v>0</v>
      </c>
    </row>
    <row r="34" spans="1:9" ht="15.75">
      <c r="A34" s="43" t="s">
        <v>275</v>
      </c>
      <c r="C34" s="106"/>
      <c r="D34" s="103"/>
      <c r="E34" s="103"/>
      <c r="F34" s="103"/>
      <c r="G34" s="103"/>
      <c r="H34" s="104"/>
      <c r="I34" s="103"/>
    </row>
    <row r="35" spans="1:9" ht="15.75">
      <c r="A35" s="43" t="s">
        <v>276</v>
      </c>
      <c r="C35" s="107">
        <f>D35+I35</f>
        <v>-10000</v>
      </c>
      <c r="D35" s="107">
        <v>0</v>
      </c>
      <c r="E35" s="107">
        <v>0</v>
      </c>
      <c r="F35" s="107">
        <v>0</v>
      </c>
      <c r="G35" s="107">
        <v>0</v>
      </c>
      <c r="H35" s="108">
        <v>0</v>
      </c>
      <c r="I35" s="107">
        <v>-10000</v>
      </c>
    </row>
    <row r="36" spans="3:9" ht="15.75">
      <c r="C36" s="105"/>
      <c r="D36" s="105"/>
      <c r="E36" s="105"/>
      <c r="F36" s="105"/>
      <c r="G36" s="105"/>
      <c r="H36" s="104"/>
      <c r="I36" s="105"/>
    </row>
    <row r="37" spans="1:9" ht="16.5" thickBot="1">
      <c r="A37" s="40" t="s">
        <v>280</v>
      </c>
      <c r="C37" s="109">
        <f aca="true" t="shared" si="0" ref="C37:I37">SUM(C28:C35)</f>
        <v>492705</v>
      </c>
      <c r="D37" s="109">
        <f t="shared" si="0"/>
        <v>412317</v>
      </c>
      <c r="E37" s="109">
        <f t="shared" si="0"/>
        <v>100000</v>
      </c>
      <c r="F37" s="109">
        <f t="shared" si="0"/>
        <v>172770</v>
      </c>
      <c r="G37" s="109">
        <f t="shared" si="0"/>
        <v>148016</v>
      </c>
      <c r="H37" s="110">
        <f t="shared" si="0"/>
        <v>-8469</v>
      </c>
      <c r="I37" s="109">
        <f t="shared" si="0"/>
        <v>80388</v>
      </c>
    </row>
    <row r="38" ht="15.75">
      <c r="A38" s="3" t="s">
        <v>281</v>
      </c>
    </row>
    <row r="39" ht="15.75">
      <c r="A39" s="3" t="s">
        <v>282</v>
      </c>
    </row>
  </sheetData>
  <sheetProtection/>
  <mergeCells count="2">
    <mergeCell ref="E10:F10"/>
    <mergeCell ref="D8:H8"/>
  </mergeCells>
  <printOptions/>
  <pageMargins left="1" right="0.5" top="0.5" bottom="0.25" header="0.3" footer="0.3"/>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11.421875" defaultRowHeight="15"/>
  <cols>
    <col min="1" max="1" width="5.00390625" style="3" customWidth="1"/>
    <col min="2" max="2" width="58.8515625" style="3" customWidth="1"/>
    <col min="3" max="4" width="12.00390625" style="3" customWidth="1"/>
    <col min="5" max="16384" width="11.421875" style="3" customWidth="1"/>
  </cols>
  <sheetData>
    <row r="1" ht="15.75">
      <c r="A1" s="3" t="s">
        <v>195</v>
      </c>
    </row>
    <row r="2" ht="15.75">
      <c r="A2" s="3" t="s">
        <v>196</v>
      </c>
    </row>
    <row r="3" ht="15.75">
      <c r="A3" s="3" t="s">
        <v>1</v>
      </c>
    </row>
    <row r="5" ht="15.75">
      <c r="A5" s="3" t="s">
        <v>197</v>
      </c>
    </row>
    <row r="6" ht="15.75">
      <c r="A6" s="3" t="s">
        <v>283</v>
      </c>
    </row>
    <row r="7" ht="15.75">
      <c r="A7" s="3" t="s">
        <v>199</v>
      </c>
    </row>
    <row r="8" spans="3:4" ht="15.75">
      <c r="C8" s="162" t="s">
        <v>284</v>
      </c>
      <c r="D8" s="162"/>
    </row>
    <row r="9" spans="3:4" ht="15.75">
      <c r="C9" s="84">
        <v>41182</v>
      </c>
      <c r="D9" s="84">
        <v>40816</v>
      </c>
    </row>
    <row r="10" spans="3:4" ht="15.75">
      <c r="C10" s="89">
        <v>2012</v>
      </c>
      <c r="D10" s="90">
        <v>2011</v>
      </c>
    </row>
    <row r="11" spans="2:4" ht="15.75">
      <c r="B11" s="2"/>
      <c r="C11" s="91" t="s">
        <v>31</v>
      </c>
      <c r="D11" s="91" t="s">
        <v>31</v>
      </c>
    </row>
    <row r="12" spans="1:2" ht="15.75">
      <c r="A12" s="1" t="s">
        <v>285</v>
      </c>
      <c r="B12" s="2"/>
    </row>
    <row r="13" spans="1:4" ht="15.75">
      <c r="A13" s="2" t="s">
        <v>286</v>
      </c>
      <c r="B13" s="2"/>
      <c r="C13" s="85">
        <v>45084</v>
      </c>
      <c r="D13" s="85">
        <v>34642</v>
      </c>
    </row>
    <row r="14" spans="1:4" ht="15.75">
      <c r="A14" s="2"/>
      <c r="B14" s="2"/>
      <c r="C14" s="85"/>
      <c r="D14" s="85"/>
    </row>
    <row r="15" spans="1:4" ht="15.75">
      <c r="A15" s="2" t="s">
        <v>287</v>
      </c>
      <c r="B15" s="2"/>
      <c r="C15" s="85"/>
      <c r="D15" s="85"/>
    </row>
    <row r="16" spans="1:4" ht="15.75">
      <c r="A16" s="2" t="s">
        <v>288</v>
      </c>
      <c r="B16" s="2"/>
      <c r="C16" s="85"/>
      <c r="D16" s="85"/>
    </row>
    <row r="17" spans="1:4" ht="15.75">
      <c r="A17" s="2"/>
      <c r="B17" s="2" t="s">
        <v>289</v>
      </c>
      <c r="C17" s="85">
        <v>2629</v>
      </c>
      <c r="D17" s="85">
        <v>2449</v>
      </c>
    </row>
    <row r="18" spans="1:4" ht="15.75">
      <c r="A18" s="2"/>
      <c r="B18" s="2" t="s">
        <v>290</v>
      </c>
      <c r="C18" s="86">
        <v>-2420</v>
      </c>
      <c r="D18" s="86">
        <v>-3115</v>
      </c>
    </row>
    <row r="19" spans="1:4" ht="15.75">
      <c r="A19" s="2" t="s">
        <v>291</v>
      </c>
      <c r="B19" s="2"/>
      <c r="C19" s="85">
        <f>SUM(C12:C18)</f>
        <v>45293</v>
      </c>
      <c r="D19" s="85">
        <f>SUM(D12:D18)</f>
        <v>33976</v>
      </c>
    </row>
    <row r="20" spans="1:4" ht="15.75">
      <c r="A20" s="2" t="s">
        <v>292</v>
      </c>
      <c r="B20" s="2"/>
      <c r="C20" s="85"/>
      <c r="D20" s="85"/>
    </row>
    <row r="21" spans="1:4" ht="15.75">
      <c r="A21" s="2"/>
      <c r="B21" s="2" t="s">
        <v>293</v>
      </c>
      <c r="C21" s="85">
        <v>19760</v>
      </c>
      <c r="D21" s="85">
        <v>-1054</v>
      </c>
    </row>
    <row r="22" spans="1:4" ht="15.75">
      <c r="A22" s="2"/>
      <c r="B22" s="2" t="s">
        <v>294</v>
      </c>
      <c r="C22" s="86">
        <v>12640</v>
      </c>
      <c r="D22" s="86">
        <v>-4802</v>
      </c>
    </row>
    <row r="23" spans="1:4" ht="15.75">
      <c r="A23" s="2" t="s">
        <v>295</v>
      </c>
      <c r="B23" s="2"/>
      <c r="C23" s="85">
        <f>SUM(C19:C22)</f>
        <v>77693</v>
      </c>
      <c r="D23" s="85">
        <f>SUM(D19:D22)</f>
        <v>28120</v>
      </c>
    </row>
    <row r="24" spans="2:4" ht="15.75">
      <c r="B24" s="111" t="s">
        <v>296</v>
      </c>
      <c r="C24" s="85">
        <v>-13645</v>
      </c>
      <c r="D24" s="85">
        <v>-8417</v>
      </c>
    </row>
    <row r="25" spans="2:4" ht="15.75">
      <c r="B25" s="111" t="s">
        <v>297</v>
      </c>
      <c r="C25" s="85">
        <v>-179</v>
      </c>
      <c r="D25" s="85">
        <f>-813-4027</f>
        <v>-4840</v>
      </c>
    </row>
    <row r="26" spans="1:4" ht="16.5" thickBot="1">
      <c r="A26" s="2" t="s">
        <v>298</v>
      </c>
      <c r="B26" s="2"/>
      <c r="C26" s="112">
        <f>SUM(C23:C25)</f>
        <v>63869</v>
      </c>
      <c r="D26" s="112">
        <f>SUM(D23:D25)</f>
        <v>14863</v>
      </c>
    </row>
    <row r="27" spans="1:4" ht="15.75">
      <c r="A27" s="2"/>
      <c r="B27" s="2"/>
      <c r="C27" s="85"/>
      <c r="D27" s="85"/>
    </row>
    <row r="28" spans="1:4" ht="15.75">
      <c r="A28" s="1" t="s">
        <v>299</v>
      </c>
      <c r="B28" s="2"/>
      <c r="C28" s="85"/>
      <c r="D28" s="85"/>
    </row>
    <row r="29" spans="1:4" ht="15.75">
      <c r="A29" s="2" t="s">
        <v>300</v>
      </c>
      <c r="B29" s="2"/>
      <c r="C29" s="85">
        <v>-10046</v>
      </c>
      <c r="D29" s="85">
        <v>-2514</v>
      </c>
    </row>
    <row r="30" spans="1:4" ht="15.75">
      <c r="A30" s="2" t="s">
        <v>301</v>
      </c>
      <c r="B30" s="2"/>
      <c r="C30" s="85">
        <v>-421</v>
      </c>
      <c r="D30" s="85">
        <v>-1099</v>
      </c>
    </row>
    <row r="31" spans="1:4" ht="15.75">
      <c r="A31" s="2" t="s">
        <v>302</v>
      </c>
      <c r="B31" s="2"/>
      <c r="C31" s="85">
        <v>-559</v>
      </c>
      <c r="D31" s="85">
        <v>-2191</v>
      </c>
    </row>
    <row r="32" spans="1:4" ht="15.75">
      <c r="A32" s="2" t="s">
        <v>303</v>
      </c>
      <c r="B32" s="2"/>
      <c r="C32" s="85">
        <v>655</v>
      </c>
      <c r="D32" s="85">
        <v>2400</v>
      </c>
    </row>
    <row r="33" spans="1:4" ht="15.75">
      <c r="A33" s="2" t="s">
        <v>304</v>
      </c>
      <c r="B33" s="2"/>
      <c r="C33" s="85">
        <v>3291</v>
      </c>
      <c r="D33" s="85">
        <v>2563</v>
      </c>
    </row>
    <row r="34" spans="1:4" ht="15.75">
      <c r="A34" s="2" t="s">
        <v>305</v>
      </c>
      <c r="B34" s="2"/>
      <c r="C34" s="85">
        <v>0</v>
      </c>
      <c r="D34" s="85">
        <f>85-2071</f>
        <v>-1986</v>
      </c>
    </row>
    <row r="35" spans="1:4" ht="16.5" thickBot="1">
      <c r="A35" s="2" t="s">
        <v>306</v>
      </c>
      <c r="B35" s="2"/>
      <c r="C35" s="112">
        <f>SUM(C28:C34)</f>
        <v>-7080</v>
      </c>
      <c r="D35" s="112">
        <f>SUM(D28:D34)</f>
        <v>-2827</v>
      </c>
    </row>
    <row r="36" spans="1:4" ht="15.75">
      <c r="A36" s="2"/>
      <c r="B36" s="2"/>
      <c r="C36" s="85"/>
      <c r="D36" s="85"/>
    </row>
    <row r="37" spans="1:4" ht="15.75">
      <c r="A37" s="1" t="s">
        <v>307</v>
      </c>
      <c r="B37" s="2"/>
      <c r="C37" s="85"/>
      <c r="D37" s="85"/>
    </row>
    <row r="38" spans="1:4" ht="15.75">
      <c r="A38" s="2" t="s">
        <v>194</v>
      </c>
      <c r="B38" s="2"/>
      <c r="C38" s="85">
        <v>-2250</v>
      </c>
      <c r="D38" s="85">
        <v>-1875</v>
      </c>
    </row>
    <row r="39" spans="1:4" ht="15.75">
      <c r="A39" s="2" t="s">
        <v>308</v>
      </c>
      <c r="B39" s="2"/>
      <c r="C39" s="85">
        <v>-5000</v>
      </c>
      <c r="D39" s="85">
        <v>-10000</v>
      </c>
    </row>
    <row r="40" spans="1:4" ht="15.75">
      <c r="A40" s="2" t="s">
        <v>309</v>
      </c>
      <c r="B40" s="2"/>
      <c r="C40" s="85">
        <v>-2990</v>
      </c>
      <c r="D40" s="85">
        <f>-891-2531</f>
        <v>-3422</v>
      </c>
    </row>
    <row r="41" spans="1:4" ht="15.75">
      <c r="A41" s="113" t="s">
        <v>310</v>
      </c>
      <c r="B41" s="2"/>
      <c r="C41" s="85">
        <v>12000</v>
      </c>
      <c r="D41" s="85">
        <v>0</v>
      </c>
    </row>
    <row r="42" spans="1:4" ht="15.75">
      <c r="A42" s="113" t="s">
        <v>311</v>
      </c>
      <c r="B42" s="2"/>
      <c r="C42" s="85">
        <v>-12000</v>
      </c>
      <c r="D42" s="85">
        <v>0</v>
      </c>
    </row>
    <row r="43" spans="1:4" ht="15.75">
      <c r="A43" s="113" t="s">
        <v>312</v>
      </c>
      <c r="B43" s="2"/>
      <c r="C43" s="85">
        <v>-11023</v>
      </c>
      <c r="D43" s="85">
        <v>-3942</v>
      </c>
    </row>
    <row r="44" spans="1:4" ht="15.75">
      <c r="A44" s="2" t="s">
        <v>313</v>
      </c>
      <c r="B44" s="2"/>
      <c r="C44" s="85">
        <v>-177</v>
      </c>
      <c r="D44" s="85">
        <f>-4200+3942</f>
        <v>-258</v>
      </c>
    </row>
    <row r="45" spans="1:4" ht="16.5" thickBot="1">
      <c r="A45" s="2" t="s">
        <v>314</v>
      </c>
      <c r="B45" s="2"/>
      <c r="C45" s="112">
        <f>SUM(C37:C44)</f>
        <v>-21440</v>
      </c>
      <c r="D45" s="112">
        <f>SUM(D37:D44)</f>
        <v>-19497</v>
      </c>
    </row>
    <row r="46" spans="1:4" ht="15.75">
      <c r="A46" s="2"/>
      <c r="B46" s="2"/>
      <c r="C46" s="85"/>
      <c r="D46" s="85"/>
    </row>
    <row r="47" spans="1:4" ht="15.75">
      <c r="A47" s="2" t="s">
        <v>315</v>
      </c>
      <c r="B47" s="2"/>
      <c r="C47" s="85">
        <f>C26+C35+C45</f>
        <v>35349</v>
      </c>
      <c r="D47" s="85">
        <f>D26+D35+D45</f>
        <v>-7461</v>
      </c>
    </row>
    <row r="48" spans="1:4" ht="15.75">
      <c r="A48" s="2" t="s">
        <v>316</v>
      </c>
      <c r="B48" s="2"/>
      <c r="C48" s="85">
        <v>137908</v>
      </c>
      <c r="D48" s="85">
        <v>137956</v>
      </c>
    </row>
    <row r="49" spans="1:4" ht="16.5" thickBot="1">
      <c r="A49" s="2" t="s">
        <v>317</v>
      </c>
      <c r="B49" s="2"/>
      <c r="C49" s="112">
        <f>SUM(C47:C48)</f>
        <v>173257</v>
      </c>
      <c r="D49" s="112">
        <f>SUM(D47:D48)</f>
        <v>130495</v>
      </c>
    </row>
    <row r="50" spans="1:4" ht="15.75">
      <c r="A50" s="2" t="s">
        <v>318</v>
      </c>
      <c r="B50" s="2"/>
      <c r="C50" s="85"/>
      <c r="D50" s="85"/>
    </row>
    <row r="51" spans="1:4" ht="15.75">
      <c r="A51" s="2" t="s">
        <v>79</v>
      </c>
      <c r="B51" s="2"/>
      <c r="C51" s="85">
        <v>189353</v>
      </c>
      <c r="D51" s="85">
        <v>143114</v>
      </c>
    </row>
    <row r="52" spans="1:4" ht="15.75">
      <c r="A52" s="2" t="s">
        <v>319</v>
      </c>
      <c r="B52" s="2"/>
      <c r="C52" s="85"/>
      <c r="D52" s="85"/>
    </row>
    <row r="53" spans="1:4" ht="15.75">
      <c r="A53" s="2"/>
      <c r="B53" s="2" t="s">
        <v>320</v>
      </c>
      <c r="C53" s="85">
        <v>-16096</v>
      </c>
      <c r="D53" s="85">
        <v>-12619</v>
      </c>
    </row>
    <row r="54" spans="1:4" ht="16.5" thickBot="1">
      <c r="A54" s="2"/>
      <c r="B54" s="2"/>
      <c r="C54" s="112">
        <f>SUM(C50:C53)</f>
        <v>173257</v>
      </c>
      <c r="D54" s="112">
        <f>SUM(D50:D53)</f>
        <v>130495</v>
      </c>
    </row>
    <row r="55" spans="3:4" ht="15.75">
      <c r="C55" s="85"/>
      <c r="D55" s="85"/>
    </row>
    <row r="56" ht="15.75">
      <c r="A56" s="3" t="s">
        <v>321</v>
      </c>
    </row>
    <row r="57" spans="1:4" ht="15.75">
      <c r="A57" s="3" t="s">
        <v>322</v>
      </c>
      <c r="C57" s="85"/>
      <c r="D57" s="85"/>
    </row>
    <row r="59" spans="3:4" ht="15.75">
      <c r="C59" s="85"/>
      <c r="D59" s="85"/>
    </row>
  </sheetData>
  <sheetProtection/>
  <mergeCells count="1">
    <mergeCell ref="C8:D8"/>
  </mergeCells>
  <printOptions/>
  <pageMargins left="1" right="0.5" top="0.5" bottom="0.2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R495"/>
  <sheetViews>
    <sheetView workbookViewId="0" topLeftCell="A1">
      <selection activeCell="A1" sqref="A1"/>
    </sheetView>
  </sheetViews>
  <sheetFormatPr defaultColWidth="11.421875" defaultRowHeight="15"/>
  <cols>
    <col min="1" max="1" width="4.421875" style="7" customWidth="1"/>
    <col min="2" max="2" width="2.8515625" style="7" customWidth="1"/>
    <col min="3" max="4" width="11.421875" style="7" customWidth="1"/>
    <col min="5" max="5" width="20.28125" style="7" customWidth="1"/>
    <col min="6" max="9" width="11.7109375" style="7" customWidth="1"/>
    <col min="10" max="10" width="15.140625" style="74" customWidth="1"/>
    <col min="11" max="12" width="11.421875" style="74" customWidth="1"/>
    <col min="13" max="20" width="11.421875" style="115" customWidth="1"/>
    <col min="21" max="22" width="11.421875" style="74" customWidth="1"/>
    <col min="23" max="16384" width="11.421875" style="7" customWidth="1"/>
  </cols>
  <sheetData>
    <row r="1" ht="15.75">
      <c r="A1" s="3" t="s">
        <v>195</v>
      </c>
    </row>
    <row r="2" spans="1:12" ht="15.75">
      <c r="A2" s="7" t="s">
        <v>0</v>
      </c>
      <c r="K2" s="133"/>
      <c r="L2" s="133"/>
    </row>
    <row r="3" ht="15.75">
      <c r="A3" s="7" t="s">
        <v>1</v>
      </c>
    </row>
    <row r="4" ht="15.75">
      <c r="A4" s="11"/>
    </row>
    <row r="5" ht="15.75">
      <c r="A5" s="11" t="s">
        <v>2</v>
      </c>
    </row>
    <row r="6" ht="15.75">
      <c r="A6" s="11"/>
    </row>
    <row r="7" spans="1:2" ht="15.75">
      <c r="A7" s="11" t="s">
        <v>3</v>
      </c>
      <c r="B7" s="11" t="s">
        <v>4</v>
      </c>
    </row>
    <row r="8" ht="15.75">
      <c r="A8" s="11"/>
    </row>
    <row r="9" ht="15.75">
      <c r="A9" s="11"/>
    </row>
    <row r="10" ht="15.75">
      <c r="A10" s="11"/>
    </row>
    <row r="11" ht="15.75">
      <c r="A11" s="11"/>
    </row>
    <row r="12" ht="15.75">
      <c r="A12" s="11"/>
    </row>
    <row r="13" ht="15.75">
      <c r="A13" s="11"/>
    </row>
    <row r="14" ht="15.75">
      <c r="A14" s="11"/>
    </row>
    <row r="15" ht="15.75">
      <c r="A15" s="11"/>
    </row>
    <row r="16" ht="15.75">
      <c r="A16" s="11"/>
    </row>
    <row r="17" ht="15.75">
      <c r="A17" s="11"/>
    </row>
    <row r="18" ht="15.75">
      <c r="A18" s="11"/>
    </row>
    <row r="19" ht="15.75">
      <c r="A19" s="11"/>
    </row>
    <row r="20" ht="15.75">
      <c r="A20" s="11"/>
    </row>
    <row r="21" ht="15.75">
      <c r="A21" s="11"/>
    </row>
    <row r="22" ht="15.75">
      <c r="A22" s="11"/>
    </row>
    <row r="23" ht="15.75">
      <c r="A23" s="11"/>
    </row>
    <row r="24" ht="15.75">
      <c r="A24" s="11"/>
    </row>
    <row r="25" ht="15.75">
      <c r="A25" s="11"/>
    </row>
    <row r="26" ht="15.75">
      <c r="A26" s="11"/>
    </row>
    <row r="27" ht="15.75">
      <c r="A27" s="11"/>
    </row>
    <row r="28" ht="15.75">
      <c r="A28" s="11"/>
    </row>
    <row r="29" ht="15.75">
      <c r="A29" s="11"/>
    </row>
    <row r="30" ht="15.75">
      <c r="A30" s="11"/>
    </row>
    <row r="31" ht="15.75">
      <c r="A31" s="11"/>
    </row>
    <row r="32" spans="1:2" ht="15.75">
      <c r="A32" s="11" t="s">
        <v>5</v>
      </c>
      <c r="B32" s="11" t="s">
        <v>6</v>
      </c>
    </row>
    <row r="33" ht="15.75">
      <c r="A33" s="11"/>
    </row>
    <row r="34" ht="15.75">
      <c r="A34" s="11"/>
    </row>
    <row r="35" ht="15.75"/>
    <row r="36" ht="15.75">
      <c r="A36" s="11"/>
    </row>
    <row r="37" ht="15.75">
      <c r="A37" s="11"/>
    </row>
    <row r="38" ht="15.75">
      <c r="A38" s="11"/>
    </row>
    <row r="39" spans="1:2" ht="15.75">
      <c r="A39" s="11" t="s">
        <v>7</v>
      </c>
      <c r="B39" s="11" t="s">
        <v>8</v>
      </c>
    </row>
    <row r="40" ht="15.75">
      <c r="A40" s="11"/>
    </row>
    <row r="41" ht="15.75">
      <c r="A41" s="11"/>
    </row>
    <row r="42" ht="15.75">
      <c r="A42" s="11"/>
    </row>
    <row r="43" spans="1:2" ht="15.75">
      <c r="A43" s="11" t="s">
        <v>9</v>
      </c>
      <c r="B43" s="11" t="s">
        <v>10</v>
      </c>
    </row>
    <row r="44" ht="15.75">
      <c r="A44" s="11"/>
    </row>
    <row r="45" ht="15.75">
      <c r="A45" s="11"/>
    </row>
    <row r="46" ht="15.75">
      <c r="A46" s="11"/>
    </row>
    <row r="47" ht="15.75">
      <c r="A47" s="11"/>
    </row>
    <row r="48" ht="15.75">
      <c r="A48" s="11"/>
    </row>
    <row r="49" ht="15.75">
      <c r="A49" s="11"/>
    </row>
    <row r="50" ht="15.75">
      <c r="A50" s="11"/>
    </row>
    <row r="51" ht="15.75">
      <c r="A51" s="11"/>
    </row>
    <row r="52" ht="15.75">
      <c r="A52" s="11"/>
    </row>
    <row r="53" ht="15.75">
      <c r="A53" s="11"/>
    </row>
    <row r="54" spans="1:12" ht="15.75">
      <c r="A54" s="11" t="s">
        <v>11</v>
      </c>
      <c r="B54" s="11" t="s">
        <v>12</v>
      </c>
      <c r="F54" s="164"/>
      <c r="G54" s="164"/>
      <c r="H54" s="164"/>
      <c r="I54" s="164"/>
      <c r="K54" s="134"/>
      <c r="L54" s="134"/>
    </row>
    <row r="55" spans="1:9" ht="15.75">
      <c r="A55" s="11"/>
      <c r="B55" s="11"/>
      <c r="F55" s="164" t="s">
        <v>13</v>
      </c>
      <c r="G55" s="164"/>
      <c r="H55" s="164" t="s">
        <v>14</v>
      </c>
      <c r="I55" s="164"/>
    </row>
    <row r="56" spans="1:12" ht="15.75">
      <c r="A56" s="11"/>
      <c r="B56" s="11"/>
      <c r="F56" s="164" t="s">
        <v>15</v>
      </c>
      <c r="G56" s="164"/>
      <c r="H56" s="164" t="s">
        <v>16</v>
      </c>
      <c r="I56" s="164"/>
      <c r="J56" s="135"/>
      <c r="K56" s="135"/>
      <c r="L56" s="135"/>
    </row>
    <row r="57" spans="1:12" ht="15.75">
      <c r="A57" s="11"/>
      <c r="F57" s="10" t="s">
        <v>17</v>
      </c>
      <c r="G57" s="10" t="s">
        <v>18</v>
      </c>
      <c r="H57" s="10" t="s">
        <v>17</v>
      </c>
      <c r="I57" s="10" t="s">
        <v>18</v>
      </c>
      <c r="K57" s="134"/>
      <c r="L57" s="134"/>
    </row>
    <row r="58" spans="1:9" ht="15.75">
      <c r="A58" s="11"/>
      <c r="B58" s="11" t="s">
        <v>19</v>
      </c>
      <c r="F58" s="9" t="s">
        <v>20</v>
      </c>
      <c r="G58" s="9" t="s">
        <v>20</v>
      </c>
      <c r="H58" s="9" t="s">
        <v>20</v>
      </c>
      <c r="I58" s="9" t="s">
        <v>20</v>
      </c>
    </row>
    <row r="59" ht="15.75">
      <c r="A59" s="11"/>
    </row>
    <row r="60" spans="1:12" ht="15.75">
      <c r="A60" s="11"/>
      <c r="C60" s="7" t="s">
        <v>21</v>
      </c>
      <c r="F60" s="66">
        <f>'[1]CI300912'!F7</f>
        <v>17166</v>
      </c>
      <c r="G60" s="66">
        <v>16294</v>
      </c>
      <c r="H60" s="66">
        <f>'[1]CI300912 ACC'!F7</f>
        <v>59866</v>
      </c>
      <c r="I60" s="66">
        <v>52584</v>
      </c>
      <c r="K60" s="134"/>
      <c r="L60" s="134"/>
    </row>
    <row r="61" spans="1:12" ht="15.75">
      <c r="A61" s="11"/>
      <c r="C61" s="7" t="s">
        <v>22</v>
      </c>
      <c r="F61" s="66">
        <f>'[1]CI300912'!D7+'[1]CI300912'!C7</f>
        <v>25302</v>
      </c>
      <c r="G61" s="66">
        <v>2210</v>
      </c>
      <c r="H61" s="66">
        <f>'[1]CI300912 ACC'!D7+'[1]CI300912 ACC'!C7</f>
        <v>32145</v>
      </c>
      <c r="I61" s="66">
        <v>14682</v>
      </c>
      <c r="K61" s="134"/>
      <c r="L61" s="134"/>
    </row>
    <row r="62" spans="1:12" ht="15.75">
      <c r="A62" s="11"/>
      <c r="C62" s="7" t="s">
        <v>23</v>
      </c>
      <c r="F62" s="67">
        <f>'[1]CI300912'!B7+'[1]CI300912'!E7+'[1]CI300912'!G7</f>
        <v>13549</v>
      </c>
      <c r="G62" s="67">
        <v>6328</v>
      </c>
      <c r="H62" s="67">
        <f>'[1]CI300912 ACC'!B7+'[1]CI300912 ACC'!E7+'[1]CI300912 ACC'!G7</f>
        <v>24699</v>
      </c>
      <c r="I62" s="67">
        <v>25300</v>
      </c>
      <c r="K62" s="134"/>
      <c r="L62" s="134"/>
    </row>
    <row r="63" spans="1:9" ht="15.75">
      <c r="A63" s="11"/>
      <c r="C63" s="7" t="s">
        <v>24</v>
      </c>
      <c r="F63" s="66">
        <f>SUM(F59:F62)</f>
        <v>56017</v>
      </c>
      <c r="G63" s="66">
        <f>SUM(G59:G62)</f>
        <v>24832</v>
      </c>
      <c r="H63" s="66">
        <f>SUM(H59:H62)</f>
        <v>116710</v>
      </c>
      <c r="I63" s="66">
        <f>SUM(I59:I62)</f>
        <v>92566</v>
      </c>
    </row>
    <row r="64" spans="1:9" ht="15.75">
      <c r="A64" s="11"/>
      <c r="C64" s="7" t="s">
        <v>25</v>
      </c>
      <c r="F64" s="66">
        <f>'[1]CI300912'!K7+'[1]CI300912'!L7</f>
        <v>-10254</v>
      </c>
      <c r="G64" s="66">
        <v>-5813</v>
      </c>
      <c r="H64" s="66">
        <f>'[1]CI300912 ACC'!K7+'[1]CI300912 ACC'!L7</f>
        <v>-20320</v>
      </c>
      <c r="I64" s="66">
        <v>-20670</v>
      </c>
    </row>
    <row r="65" spans="1:9" ht="16.5" thickBot="1">
      <c r="A65" s="11"/>
      <c r="F65" s="82">
        <f>SUM(F63:F64)</f>
        <v>45763</v>
      </c>
      <c r="G65" s="82">
        <f>SUM(G63:G64)</f>
        <v>19019</v>
      </c>
      <c r="H65" s="82">
        <f>SUM(H63:H64)</f>
        <v>96390</v>
      </c>
      <c r="I65" s="82">
        <f>SUM(I63:I64)</f>
        <v>71896</v>
      </c>
    </row>
    <row r="66" spans="1:2" ht="15.75">
      <c r="A66" s="11"/>
      <c r="B66" s="7" t="s">
        <v>26</v>
      </c>
    </row>
    <row r="67" spans="1:9" ht="15.75">
      <c r="A67" s="11"/>
      <c r="C67" s="7" t="s">
        <v>21</v>
      </c>
      <c r="F67" s="66">
        <f>'[1]CI300912'!F18</f>
        <v>8126</v>
      </c>
      <c r="G67" s="66">
        <v>7878</v>
      </c>
      <c r="H67" s="66">
        <f>'[1]CI300912 ACC'!F18</f>
        <v>29354</v>
      </c>
      <c r="I67" s="66">
        <v>24391</v>
      </c>
    </row>
    <row r="68" spans="1:9" ht="15.75">
      <c r="A68" s="11"/>
      <c r="C68" s="7" t="s">
        <v>22</v>
      </c>
      <c r="F68" s="66">
        <f>'[1]CI300912'!C18+'[1]CI300912'!D18</f>
        <v>8528</v>
      </c>
      <c r="G68" s="66">
        <v>2000</v>
      </c>
      <c r="H68" s="66">
        <f>'[1]CI300912 ACC'!C18+'[1]CI300912 ACC'!D18</f>
        <v>11288</v>
      </c>
      <c r="I68" s="66">
        <v>8797</v>
      </c>
    </row>
    <row r="69" spans="1:9" ht="15.75">
      <c r="A69" s="11"/>
      <c r="C69" s="7" t="s">
        <v>23</v>
      </c>
      <c r="F69" s="67">
        <f>'[1]CI300912'!B18+'[1]CI300912'!E18+'[1]CI300912'!G18+'[1]CI300912'!H18</f>
        <v>4583</v>
      </c>
      <c r="G69" s="67">
        <v>5446</v>
      </c>
      <c r="H69" s="67">
        <f>'[1]CI300912 ACC'!B18+'[1]CI300912 ACC'!E18+'[1]CI300912 ACC'!G18+'[1]CI300912 ACC'!H18+'[1]CI300912 ACC'!I18</f>
        <v>14442</v>
      </c>
      <c r="I69" s="67">
        <v>22026</v>
      </c>
    </row>
    <row r="70" spans="1:9" ht="15.75">
      <c r="A70" s="11"/>
      <c r="F70" s="66">
        <f>SUM(F66:F69)</f>
        <v>21237</v>
      </c>
      <c r="G70" s="66">
        <f>SUM(G66:G69)</f>
        <v>15324</v>
      </c>
      <c r="H70" s="66">
        <f>SUM(H66:H69)</f>
        <v>55084</v>
      </c>
      <c r="I70" s="66">
        <f>SUM(I66:I69)</f>
        <v>55214</v>
      </c>
    </row>
    <row r="71" spans="1:9" ht="15.75">
      <c r="A71" s="11"/>
      <c r="C71" s="7" t="s">
        <v>25</v>
      </c>
      <c r="F71" s="66">
        <v>0</v>
      </c>
      <c r="G71" s="66">
        <v>-5780</v>
      </c>
      <c r="H71" s="66">
        <f>'[1]CI300912 ACC'!K7+'[1]CI300912 ACC'!K8</f>
        <v>-10000</v>
      </c>
      <c r="I71" s="66">
        <v>-20571</v>
      </c>
    </row>
    <row r="72" spans="1:12" ht="15.75">
      <c r="A72" s="11"/>
      <c r="C72" s="7" t="s">
        <v>27</v>
      </c>
      <c r="F72" s="66">
        <v>0</v>
      </c>
      <c r="G72" s="66">
        <v>0</v>
      </c>
      <c r="H72" s="66">
        <f>'[1]CI310312'!M17</f>
        <v>0</v>
      </c>
      <c r="I72" s="66">
        <v>-1</v>
      </c>
      <c r="K72" s="134"/>
      <c r="L72" s="134"/>
    </row>
    <row r="73" spans="1:9" ht="16.5" thickBot="1">
      <c r="A73" s="11"/>
      <c r="F73" s="82">
        <f>SUM(F70:F72)</f>
        <v>21237</v>
      </c>
      <c r="G73" s="82">
        <f>SUM(G70:G72)</f>
        <v>9544</v>
      </c>
      <c r="H73" s="82">
        <f>SUM(H70:H72)</f>
        <v>45084</v>
      </c>
      <c r="I73" s="82">
        <f>SUM(I70:I72)</f>
        <v>34642</v>
      </c>
    </row>
    <row r="74" ht="15.75">
      <c r="A74" s="11"/>
    </row>
    <row r="75" ht="15.75"/>
    <row r="76" ht="15.75"/>
    <row r="77" ht="15.75"/>
    <row r="78" ht="15.75"/>
    <row r="79" ht="15.75"/>
    <row r="80" ht="15.75"/>
    <row r="81" ht="15.75"/>
    <row r="82" ht="15.75"/>
    <row r="83" ht="15.75">
      <c r="B83" s="4" t="s">
        <v>28</v>
      </c>
    </row>
    <row r="84" ht="15.75"/>
    <row r="85" spans="13:16" ht="15.75">
      <c r="M85" s="114"/>
      <c r="P85" s="116"/>
    </row>
    <row r="86" spans="13:16" ht="15.75">
      <c r="M86" s="114"/>
      <c r="P86" s="117"/>
    </row>
    <row r="87" ht="15.75"/>
    <row r="88" spans="11:15" ht="15.75">
      <c r="K88" s="136"/>
      <c r="L88" s="136"/>
      <c r="O88" s="136"/>
    </row>
    <row r="89" ht="15.75"/>
    <row r="90" spans="10:18" ht="15.75">
      <c r="J90" s="76"/>
      <c r="K90" s="137"/>
      <c r="L90" s="138"/>
      <c r="M90" s="118"/>
      <c r="N90" s="118"/>
      <c r="Q90" s="137"/>
      <c r="R90" s="138"/>
    </row>
    <row r="91" spans="10:16" ht="15.75">
      <c r="J91" s="115"/>
      <c r="N91" s="119"/>
      <c r="O91" s="120"/>
      <c r="P91" s="120"/>
    </row>
    <row r="92" spans="10:16" ht="15.75">
      <c r="J92" s="115"/>
      <c r="N92" s="119"/>
      <c r="O92" s="120"/>
      <c r="P92" s="120"/>
    </row>
    <row r="93" spans="10:16" ht="15.75">
      <c r="J93" s="115"/>
      <c r="N93" s="119"/>
      <c r="O93" s="120"/>
      <c r="P93" s="120"/>
    </row>
    <row r="94" spans="14:16" ht="15.75">
      <c r="N94" s="119"/>
      <c r="O94" s="120"/>
      <c r="P94" s="120"/>
    </row>
    <row r="95" spans="13:15" ht="15.75">
      <c r="M95" s="74"/>
      <c r="N95" s="74"/>
      <c r="O95" s="120"/>
    </row>
    <row r="96" spans="10:16" ht="15.75">
      <c r="J96" s="115"/>
      <c r="N96" s="119"/>
      <c r="O96" s="120"/>
      <c r="P96" s="120"/>
    </row>
    <row r="97" spans="10:16" ht="15.75">
      <c r="J97" s="115"/>
      <c r="N97" s="119"/>
      <c r="O97" s="120"/>
      <c r="P97" s="120"/>
    </row>
    <row r="98" spans="10:16" ht="15.75">
      <c r="J98" s="115"/>
      <c r="N98" s="119"/>
      <c r="O98" s="120"/>
      <c r="P98" s="120"/>
    </row>
    <row r="99" spans="14:16" ht="15.75">
      <c r="N99" s="119"/>
      <c r="O99" s="120"/>
      <c r="P99" s="120"/>
    </row>
    <row r="100" ht="15.75"/>
    <row r="101" ht="15.75"/>
    <row r="102" ht="15.75"/>
    <row r="103" ht="15.75"/>
    <row r="104" ht="15.75"/>
    <row r="105" ht="15.75"/>
    <row r="106" ht="15.75"/>
    <row r="107" spans="1:2" ht="15.75">
      <c r="A107" s="11" t="s">
        <v>11</v>
      </c>
      <c r="B107" s="11" t="s">
        <v>30</v>
      </c>
    </row>
    <row r="108" spans="2:8" ht="15.75">
      <c r="B108" s="8" t="s">
        <v>29</v>
      </c>
      <c r="G108" s="164" t="s">
        <v>13</v>
      </c>
      <c r="H108" s="164"/>
    </row>
    <row r="109" spans="7:9" ht="15.75">
      <c r="G109" s="10" t="s">
        <v>17</v>
      </c>
      <c r="H109" s="10" t="s">
        <v>18</v>
      </c>
      <c r="I109" s="11"/>
    </row>
    <row r="110" spans="7:9" ht="15.75">
      <c r="G110" s="12" t="s">
        <v>31</v>
      </c>
      <c r="H110" s="12" t="s">
        <v>31</v>
      </c>
      <c r="I110" s="13" t="s">
        <v>32</v>
      </c>
    </row>
    <row r="111" spans="2:9" ht="15.75">
      <c r="B111" s="14" t="s">
        <v>33</v>
      </c>
      <c r="G111" s="15">
        <f>7121+285+9760</f>
        <v>17166</v>
      </c>
      <c r="H111" s="15">
        <f>6301+328+9665</f>
        <v>16294</v>
      </c>
      <c r="I111" s="16">
        <f>(G111-H111)/H111*100</f>
        <v>5.351663188903891</v>
      </c>
    </row>
    <row r="112" spans="2:9" ht="16.5" thickBot="1">
      <c r="B112" s="7" t="s">
        <v>34</v>
      </c>
      <c r="G112" s="17">
        <v>0</v>
      </c>
      <c r="H112" s="17">
        <v>0</v>
      </c>
      <c r="I112" s="18">
        <v>0</v>
      </c>
    </row>
    <row r="113" spans="2:9" ht="16.5" thickBot="1">
      <c r="B113" s="7" t="s">
        <v>35</v>
      </c>
      <c r="G113" s="17">
        <f>G111+G112</f>
        <v>17166</v>
      </c>
      <c r="H113" s="17">
        <f>H111+H112</f>
        <v>16294</v>
      </c>
      <c r="I113" s="19">
        <f>(G113-H113)/H113*100</f>
        <v>5.351663188903891</v>
      </c>
    </row>
    <row r="114" spans="2:9" ht="15.75">
      <c r="B114" s="30"/>
      <c r="C114" s="30"/>
      <c r="D114" s="30"/>
      <c r="E114" s="30"/>
      <c r="F114" s="30"/>
      <c r="G114" s="30"/>
      <c r="H114" s="30"/>
      <c r="I114" s="30"/>
    </row>
    <row r="115" ht="15.75">
      <c r="B115" s="11" t="s">
        <v>36</v>
      </c>
    </row>
    <row r="116" spans="2:9" ht="15.75">
      <c r="B116" s="14" t="s">
        <v>33</v>
      </c>
      <c r="G116" s="15">
        <v>8203</v>
      </c>
      <c r="H116" s="15">
        <v>7955</v>
      </c>
      <c r="I116" s="20">
        <f>(G116-H116)/H116*100</f>
        <v>3.117536140791955</v>
      </c>
    </row>
    <row r="117" spans="2:9" ht="16.5" thickBot="1">
      <c r="B117" s="7" t="s">
        <v>34</v>
      </c>
      <c r="G117" s="17">
        <v>-77</v>
      </c>
      <c r="H117" s="17">
        <v>-77</v>
      </c>
      <c r="I117" s="21">
        <v>0</v>
      </c>
    </row>
    <row r="118" spans="2:9" ht="16.5" thickBot="1">
      <c r="B118" s="7" t="s">
        <v>35</v>
      </c>
      <c r="G118" s="17">
        <f>G116+G117</f>
        <v>8126</v>
      </c>
      <c r="H118" s="17">
        <f>H116+H117</f>
        <v>7878</v>
      </c>
      <c r="I118" s="22">
        <f>(G118-H118)/H118*100</f>
        <v>3.148007108403148</v>
      </c>
    </row>
    <row r="119" spans="7:9" ht="15.75">
      <c r="G119" s="23"/>
      <c r="H119" s="23"/>
      <c r="I119" s="23"/>
    </row>
    <row r="120" spans="2:9" ht="15.75">
      <c r="B120" s="8" t="s">
        <v>37</v>
      </c>
      <c r="G120" s="165"/>
      <c r="H120" s="165"/>
      <c r="I120" s="25" t="s">
        <v>32</v>
      </c>
    </row>
    <row r="121" spans="2:9" ht="15.75">
      <c r="B121" s="7" t="s">
        <v>38</v>
      </c>
      <c r="G121" s="15">
        <v>751293</v>
      </c>
      <c r="H121" s="15">
        <v>711686</v>
      </c>
      <c r="I121" s="26">
        <f>(G121-H121)/H121*100</f>
        <v>5.565235230143631</v>
      </c>
    </row>
    <row r="122" spans="2:9" ht="15.75">
      <c r="B122" s="7" t="s">
        <v>39</v>
      </c>
      <c r="G122" s="15">
        <v>1537494</v>
      </c>
      <c r="H122" s="15">
        <v>1533789</v>
      </c>
      <c r="I122" s="26">
        <f>(G122-H122)/H122*100</f>
        <v>0.24155864985340225</v>
      </c>
    </row>
    <row r="123" spans="2:9" ht="15.75">
      <c r="B123" s="7" t="s">
        <v>40</v>
      </c>
      <c r="G123" s="27">
        <v>0</v>
      </c>
      <c r="H123" s="28">
        <v>0</v>
      </c>
      <c r="I123" s="29">
        <v>0</v>
      </c>
    </row>
    <row r="124" ht="15.75"/>
    <row r="125" ht="15.75"/>
    <row r="126" ht="15.75"/>
    <row r="127" ht="15.75"/>
    <row r="128" ht="15.75"/>
    <row r="129" spans="11:12" ht="15.75">
      <c r="K129" s="121"/>
      <c r="L129" s="122"/>
    </row>
    <row r="130" spans="15:16" ht="15.75">
      <c r="O130" s="120"/>
      <c r="P130" s="120"/>
    </row>
    <row r="131" spans="15:16" ht="15.75">
      <c r="O131" s="120"/>
      <c r="P131" s="120"/>
    </row>
    <row r="132" spans="15:16" ht="15.75">
      <c r="O132" s="120"/>
      <c r="P132" s="120"/>
    </row>
    <row r="133" spans="15:16" ht="15.75">
      <c r="O133" s="120"/>
      <c r="P133" s="120"/>
    </row>
    <row r="134" spans="15:16" ht="15.75">
      <c r="O134" s="139"/>
      <c r="P134" s="139"/>
    </row>
    <row r="135" ht="15.75"/>
    <row r="136" ht="15.75"/>
    <row r="137" ht="15.75"/>
    <row r="138" ht="15.75"/>
    <row r="139" ht="15.75"/>
    <row r="140" spans="2:14" ht="15.75">
      <c r="B140" s="4" t="s">
        <v>41</v>
      </c>
      <c r="C140" s="30"/>
      <c r="D140" s="30"/>
      <c r="E140" s="30"/>
      <c r="F140" s="30"/>
      <c r="G140" s="30"/>
      <c r="H140" s="30"/>
      <c r="I140" s="30"/>
      <c r="J140" s="76"/>
      <c r="K140" s="137"/>
      <c r="L140" s="138"/>
      <c r="M140" s="118"/>
      <c r="N140" s="118"/>
    </row>
    <row r="141" spans="2:16" ht="15.75">
      <c r="B141" s="11" t="s">
        <v>42</v>
      </c>
      <c r="C141" s="30"/>
      <c r="D141" s="30"/>
      <c r="E141" s="30"/>
      <c r="F141" s="30"/>
      <c r="G141" s="30"/>
      <c r="H141" s="30"/>
      <c r="I141" s="30"/>
      <c r="J141" s="115"/>
      <c r="N141" s="119"/>
      <c r="O141" s="120"/>
      <c r="P141" s="120"/>
    </row>
    <row r="142" spans="2:16" ht="15.75">
      <c r="B142" s="30"/>
      <c r="C142" s="30"/>
      <c r="D142" s="30"/>
      <c r="E142" s="30"/>
      <c r="F142" s="30"/>
      <c r="G142" s="30"/>
      <c r="H142" s="30"/>
      <c r="I142" s="30"/>
      <c r="J142" s="115"/>
      <c r="N142" s="119"/>
      <c r="O142" s="120"/>
      <c r="P142" s="120"/>
    </row>
    <row r="143" spans="2:16" ht="15.75">
      <c r="B143" s="30"/>
      <c r="C143" s="30"/>
      <c r="D143" s="30"/>
      <c r="E143" s="30"/>
      <c r="F143" s="30"/>
      <c r="G143" s="30"/>
      <c r="H143" s="30"/>
      <c r="I143" s="30"/>
      <c r="J143" s="115"/>
      <c r="N143" s="119"/>
      <c r="O143" s="120"/>
      <c r="P143" s="120"/>
    </row>
    <row r="144" spans="2:16" ht="15.75">
      <c r="B144" s="30"/>
      <c r="C144" s="30"/>
      <c r="D144" s="30"/>
      <c r="E144" s="30"/>
      <c r="F144" s="30"/>
      <c r="G144" s="30"/>
      <c r="H144" s="30"/>
      <c r="I144" s="30"/>
      <c r="N144" s="123"/>
      <c r="O144" s="120"/>
      <c r="P144" s="120"/>
    </row>
    <row r="145" spans="2:9" ht="15.75">
      <c r="B145" s="30"/>
      <c r="C145" s="30"/>
      <c r="D145" s="30"/>
      <c r="E145" s="30"/>
      <c r="F145" s="30"/>
      <c r="G145" s="30"/>
      <c r="H145" s="30"/>
      <c r="I145" s="30"/>
    </row>
    <row r="146" spans="2:9" ht="15.75">
      <c r="B146" s="30"/>
      <c r="C146" s="30"/>
      <c r="D146" s="30"/>
      <c r="E146" s="30"/>
      <c r="F146" s="30"/>
      <c r="G146" s="30"/>
      <c r="H146" s="30"/>
      <c r="I146" s="30"/>
    </row>
    <row r="147" spans="2:15" ht="15.75">
      <c r="B147" s="30"/>
      <c r="C147" s="30"/>
      <c r="D147" s="30"/>
      <c r="E147" s="30"/>
      <c r="F147" s="30"/>
      <c r="G147" s="30"/>
      <c r="H147" s="30"/>
      <c r="I147" s="30"/>
      <c r="M147" s="74"/>
      <c r="N147" s="74"/>
      <c r="O147" s="120"/>
    </row>
    <row r="148" spans="2:16" ht="15.75">
      <c r="B148" s="30"/>
      <c r="C148" s="30"/>
      <c r="D148" s="30"/>
      <c r="E148" s="30"/>
      <c r="F148" s="30"/>
      <c r="G148" s="30"/>
      <c r="H148" s="30"/>
      <c r="I148" s="30"/>
      <c r="J148" s="115"/>
      <c r="N148" s="119"/>
      <c r="O148" s="120"/>
      <c r="P148" s="120"/>
    </row>
    <row r="149" spans="2:16" ht="15.75">
      <c r="B149" s="30"/>
      <c r="C149" s="30"/>
      <c r="D149" s="30"/>
      <c r="E149" s="30"/>
      <c r="F149" s="30"/>
      <c r="G149" s="30"/>
      <c r="H149" s="30"/>
      <c r="I149" s="30"/>
      <c r="J149" s="115"/>
      <c r="N149" s="119"/>
      <c r="O149" s="120"/>
      <c r="P149" s="120"/>
    </row>
    <row r="150" spans="2:16" ht="15.75">
      <c r="B150" s="30"/>
      <c r="C150" s="30"/>
      <c r="D150" s="30"/>
      <c r="E150" s="30"/>
      <c r="F150" s="30"/>
      <c r="G150" s="30"/>
      <c r="H150" s="30"/>
      <c r="I150" s="30"/>
      <c r="J150" s="115"/>
      <c r="N150" s="123"/>
      <c r="O150" s="120"/>
      <c r="P150" s="120"/>
    </row>
    <row r="151" spans="2:16" ht="15.75">
      <c r="B151" s="30"/>
      <c r="C151" s="30"/>
      <c r="D151" s="30"/>
      <c r="E151" s="30"/>
      <c r="F151" s="30"/>
      <c r="G151" s="30"/>
      <c r="H151" s="30"/>
      <c r="I151" s="30"/>
      <c r="N151" s="123"/>
      <c r="O151" s="120"/>
      <c r="P151" s="120"/>
    </row>
    <row r="152" spans="2:9" ht="15.75">
      <c r="B152" s="30"/>
      <c r="C152" s="30"/>
      <c r="D152" s="30"/>
      <c r="E152" s="30"/>
      <c r="F152" s="30"/>
      <c r="G152" s="30"/>
      <c r="H152" s="30"/>
      <c r="I152" s="30"/>
    </row>
    <row r="153" spans="2:9" ht="15.75">
      <c r="B153" s="30"/>
      <c r="C153" s="30"/>
      <c r="D153" s="30"/>
      <c r="E153" s="30"/>
      <c r="F153" s="30"/>
      <c r="G153" s="30"/>
      <c r="H153" s="30"/>
      <c r="I153" s="30"/>
    </row>
    <row r="154" spans="2:9" ht="15.75">
      <c r="B154" s="30"/>
      <c r="C154" s="30"/>
      <c r="D154" s="30"/>
      <c r="E154" s="30"/>
      <c r="F154" s="30"/>
      <c r="G154" s="30"/>
      <c r="H154" s="30"/>
      <c r="I154" s="30"/>
    </row>
    <row r="155" spans="2:12" ht="15.75">
      <c r="B155" s="30"/>
      <c r="C155" s="30"/>
      <c r="D155" s="30"/>
      <c r="E155" s="30"/>
      <c r="F155" s="30"/>
      <c r="G155" s="30"/>
      <c r="H155" s="30"/>
      <c r="I155" s="30"/>
      <c r="K155" s="121"/>
      <c r="L155" s="122"/>
    </row>
    <row r="156" spans="2:16" ht="15.75">
      <c r="B156" s="30"/>
      <c r="C156" s="30"/>
      <c r="D156" s="30"/>
      <c r="E156" s="30"/>
      <c r="F156" s="30"/>
      <c r="G156" s="30"/>
      <c r="H156" s="30"/>
      <c r="I156" s="30"/>
      <c r="O156" s="120"/>
      <c r="P156" s="120"/>
    </row>
    <row r="157" spans="2:16" ht="15.75">
      <c r="B157" s="30"/>
      <c r="C157" s="30"/>
      <c r="D157" s="30"/>
      <c r="E157" s="30"/>
      <c r="F157" s="30"/>
      <c r="G157" s="30"/>
      <c r="H157" s="30"/>
      <c r="I157" s="30"/>
      <c r="O157" s="120"/>
      <c r="P157" s="120"/>
    </row>
    <row r="158" spans="2:16" ht="15.75">
      <c r="B158" s="30"/>
      <c r="C158" s="30"/>
      <c r="D158" s="30"/>
      <c r="E158" s="30"/>
      <c r="F158" s="30"/>
      <c r="G158" s="30"/>
      <c r="H158" s="30"/>
      <c r="I158" s="30"/>
      <c r="O158" s="120"/>
      <c r="P158" s="120"/>
    </row>
    <row r="159" spans="2:16" ht="15.75">
      <c r="B159" s="8" t="s">
        <v>29</v>
      </c>
      <c r="G159" s="164" t="s">
        <v>43</v>
      </c>
      <c r="H159" s="164"/>
      <c r="O159" s="120"/>
      <c r="P159" s="120"/>
    </row>
    <row r="160" spans="7:16" ht="15.75">
      <c r="G160" s="10" t="s">
        <v>17</v>
      </c>
      <c r="H160" s="10" t="s">
        <v>18</v>
      </c>
      <c r="I160" s="11"/>
      <c r="O160" s="139"/>
      <c r="P160" s="139"/>
    </row>
    <row r="161" spans="7:10" ht="15.75">
      <c r="G161" s="12" t="s">
        <v>31</v>
      </c>
      <c r="H161" s="12" t="s">
        <v>31</v>
      </c>
      <c r="I161" s="13" t="s">
        <v>32</v>
      </c>
      <c r="J161" s="124"/>
    </row>
    <row r="162" spans="2:10" ht="15.75">
      <c r="B162" s="14" t="s">
        <v>33</v>
      </c>
      <c r="G162" s="31">
        <v>53871</v>
      </c>
      <c r="H162" s="32">
        <v>52584</v>
      </c>
      <c r="I162" s="20">
        <f>(G162-H162)/H162*100</f>
        <v>2.447512551346417</v>
      </c>
      <c r="J162" s="124"/>
    </row>
    <row r="163" spans="2:10" ht="16.5" thickBot="1">
      <c r="B163" s="7" t="s">
        <v>34</v>
      </c>
      <c r="G163" s="33">
        <v>5995</v>
      </c>
      <c r="H163" s="34">
        <v>0</v>
      </c>
      <c r="I163" s="22">
        <v>100</v>
      </c>
      <c r="J163" s="124"/>
    </row>
    <row r="164" spans="2:10" ht="16.5" thickBot="1">
      <c r="B164" s="7" t="s">
        <v>35</v>
      </c>
      <c r="G164" s="35">
        <f>G162+G163</f>
        <v>59866</v>
      </c>
      <c r="H164" s="36">
        <f>H162+H163</f>
        <v>52584</v>
      </c>
      <c r="I164" s="22">
        <f>(G164-H164)/H164*100</f>
        <v>13.848318880267762</v>
      </c>
      <c r="J164" s="124"/>
    </row>
    <row r="165" spans="7:10" ht="15.75">
      <c r="G165" s="37"/>
      <c r="H165" s="37"/>
      <c r="I165" s="38"/>
      <c r="J165" s="124"/>
    </row>
    <row r="166" spans="1:2" ht="15.75">
      <c r="A166" s="11" t="s">
        <v>11</v>
      </c>
      <c r="B166" s="11" t="s">
        <v>30</v>
      </c>
    </row>
    <row r="167" spans="2:10" ht="15.75">
      <c r="B167" s="11" t="s">
        <v>36</v>
      </c>
      <c r="G167" s="164" t="s">
        <v>43</v>
      </c>
      <c r="H167" s="164"/>
      <c r="J167" s="124"/>
    </row>
    <row r="168" spans="2:10" ht="15.75">
      <c r="B168" s="11"/>
      <c r="G168" s="10" t="s">
        <v>17</v>
      </c>
      <c r="H168" s="10" t="s">
        <v>18</v>
      </c>
      <c r="I168" s="11"/>
      <c r="J168" s="124"/>
    </row>
    <row r="169" spans="2:10" ht="15.75">
      <c r="B169" s="11"/>
      <c r="G169" s="12" t="s">
        <v>31</v>
      </c>
      <c r="H169" s="12" t="s">
        <v>31</v>
      </c>
      <c r="I169" s="13" t="s">
        <v>32</v>
      </c>
      <c r="J169" s="124"/>
    </row>
    <row r="170" spans="2:10" ht="15.75">
      <c r="B170" s="14" t="s">
        <v>33</v>
      </c>
      <c r="G170" s="15">
        <v>25562</v>
      </c>
      <c r="H170" s="15">
        <f>24391+236</f>
        <v>24627</v>
      </c>
      <c r="I170" s="26">
        <f>(G170-H170)/H170*100</f>
        <v>3.7966459576887157</v>
      </c>
      <c r="J170" s="124"/>
    </row>
    <row r="171" spans="2:10" ht="16.5" thickBot="1">
      <c r="B171" s="7" t="s">
        <v>34</v>
      </c>
      <c r="G171" s="17">
        <v>3792</v>
      </c>
      <c r="H171" s="17">
        <v>-236</v>
      </c>
      <c r="I171" s="19" t="s">
        <v>44</v>
      </c>
      <c r="J171" s="124"/>
    </row>
    <row r="172" spans="2:10" ht="16.5" thickBot="1">
      <c r="B172" s="7" t="s">
        <v>35</v>
      </c>
      <c r="G172" s="17">
        <f>G170+G171</f>
        <v>29354</v>
      </c>
      <c r="H172" s="17">
        <f>H170+H171</f>
        <v>24391</v>
      </c>
      <c r="I172" s="19">
        <f>(G172-H172)/H172*100</f>
        <v>20.347669222254112</v>
      </c>
      <c r="J172" s="124"/>
    </row>
    <row r="173" ht="15.75">
      <c r="J173" s="124"/>
    </row>
    <row r="174" spans="2:10" ht="15.75">
      <c r="B174" s="8" t="s">
        <v>37</v>
      </c>
      <c r="G174" s="165"/>
      <c r="H174" s="165"/>
      <c r="I174" s="25" t="s">
        <v>32</v>
      </c>
      <c r="J174" s="124"/>
    </row>
    <row r="175" spans="2:10" ht="15.75">
      <c r="B175" s="7" t="s">
        <v>38</v>
      </c>
      <c r="G175" s="15">
        <v>2351213</v>
      </c>
      <c r="H175" s="15">
        <v>2462728</v>
      </c>
      <c r="I175" s="26">
        <f>(G175-H175)/H175*100</f>
        <v>-4.52810866648692</v>
      </c>
      <c r="J175" s="124"/>
    </row>
    <row r="176" spans="2:10" ht="15.75">
      <c r="B176" s="7" t="s">
        <v>39</v>
      </c>
      <c r="G176" s="15">
        <v>5189797</v>
      </c>
      <c r="H176" s="15">
        <v>4600226</v>
      </c>
      <c r="I176" s="26">
        <f>(G176-H176)/H176*100</f>
        <v>12.816131207466764</v>
      </c>
      <c r="J176" s="124"/>
    </row>
    <row r="177" spans="2:10" ht="15.75">
      <c r="B177" s="7" t="s">
        <v>40</v>
      </c>
      <c r="G177" s="27">
        <v>10.585</v>
      </c>
      <c r="H177" s="28">
        <v>0</v>
      </c>
      <c r="I177" s="39">
        <v>100</v>
      </c>
      <c r="J177" s="124"/>
    </row>
    <row r="178" spans="2:10" ht="15.75">
      <c r="B178" s="30"/>
      <c r="C178" s="30"/>
      <c r="D178" s="30"/>
      <c r="E178" s="30"/>
      <c r="F178" s="30"/>
      <c r="G178" s="30"/>
      <c r="H178" s="30"/>
      <c r="I178" s="30"/>
      <c r="J178" s="124"/>
    </row>
    <row r="179" spans="2:10" ht="15.75">
      <c r="B179" s="11" t="s">
        <v>22</v>
      </c>
      <c r="C179" s="30"/>
      <c r="D179" s="30"/>
      <c r="E179" s="30"/>
      <c r="F179" s="30"/>
      <c r="G179" s="30"/>
      <c r="H179" s="30"/>
      <c r="I179" s="30"/>
      <c r="J179" s="124"/>
    </row>
    <row r="180" spans="2:10" ht="15.75">
      <c r="B180" s="30"/>
      <c r="C180" s="30"/>
      <c r="D180" s="30"/>
      <c r="E180" s="30"/>
      <c r="F180" s="30"/>
      <c r="G180" s="30"/>
      <c r="H180" s="30"/>
      <c r="I180" s="30"/>
      <c r="J180" s="124"/>
    </row>
    <row r="181" spans="2:10" ht="15.75">
      <c r="B181" s="30"/>
      <c r="C181" s="30"/>
      <c r="D181" s="30"/>
      <c r="E181" s="30"/>
      <c r="F181" s="30"/>
      <c r="G181" s="30"/>
      <c r="H181" s="30"/>
      <c r="I181" s="30"/>
      <c r="J181" s="124"/>
    </row>
    <row r="182" spans="2:10" ht="15.75">
      <c r="B182" s="30"/>
      <c r="C182" s="30"/>
      <c r="D182" s="30"/>
      <c r="E182" s="30"/>
      <c r="F182" s="30"/>
      <c r="G182" s="30"/>
      <c r="H182" s="30"/>
      <c r="I182" s="30"/>
      <c r="J182" s="124"/>
    </row>
    <row r="183" spans="2:10" ht="15.75">
      <c r="B183" s="30"/>
      <c r="C183" s="30"/>
      <c r="D183" s="30"/>
      <c r="E183" s="30"/>
      <c r="F183" s="30"/>
      <c r="G183" s="30"/>
      <c r="H183" s="30"/>
      <c r="I183" s="30"/>
      <c r="J183" s="124"/>
    </row>
    <row r="184" spans="2:10" ht="15.75">
      <c r="B184" s="30"/>
      <c r="C184" s="30"/>
      <c r="D184" s="30"/>
      <c r="E184" s="30"/>
      <c r="F184" s="30"/>
      <c r="G184" s="30"/>
      <c r="H184" s="30"/>
      <c r="I184" s="30"/>
      <c r="J184" s="124"/>
    </row>
    <row r="185" spans="2:10" ht="15.75">
      <c r="B185" s="30"/>
      <c r="C185" s="30"/>
      <c r="D185" s="30"/>
      <c r="E185" s="30"/>
      <c r="F185" s="30"/>
      <c r="G185" s="30"/>
      <c r="H185" s="30"/>
      <c r="I185" s="30"/>
      <c r="J185" s="124"/>
    </row>
    <row r="186" spans="2:10" ht="15.75">
      <c r="B186" s="30"/>
      <c r="C186" s="30"/>
      <c r="D186" s="30"/>
      <c r="E186" s="30"/>
      <c r="F186" s="30"/>
      <c r="G186" s="30"/>
      <c r="H186" s="30"/>
      <c r="I186" s="30"/>
      <c r="J186" s="124"/>
    </row>
    <row r="187" spans="2:10" ht="15.75">
      <c r="B187" s="30"/>
      <c r="C187" s="30"/>
      <c r="D187" s="30"/>
      <c r="E187" s="30"/>
      <c r="F187" s="30"/>
      <c r="G187" s="30"/>
      <c r="H187" s="30"/>
      <c r="I187" s="30"/>
      <c r="J187" s="124"/>
    </row>
    <row r="188" spans="2:10" ht="15.75">
      <c r="B188" s="30"/>
      <c r="C188" s="30"/>
      <c r="D188" s="30"/>
      <c r="E188" s="30"/>
      <c r="F188" s="30"/>
      <c r="G188" s="30"/>
      <c r="H188" s="30"/>
      <c r="I188" s="30"/>
      <c r="J188" s="124"/>
    </row>
    <row r="189" spans="2:10" ht="15.75">
      <c r="B189" s="30"/>
      <c r="C189" s="30"/>
      <c r="D189" s="30"/>
      <c r="E189" s="30"/>
      <c r="F189" s="30"/>
      <c r="G189" s="30"/>
      <c r="H189" s="30"/>
      <c r="I189" s="30"/>
      <c r="J189" s="124"/>
    </row>
    <row r="190" spans="2:10" ht="15.75">
      <c r="B190" s="30"/>
      <c r="C190" s="30"/>
      <c r="D190" s="30"/>
      <c r="E190" s="30"/>
      <c r="F190" s="30"/>
      <c r="G190" s="30"/>
      <c r="H190" s="30"/>
      <c r="I190" s="30"/>
      <c r="J190" s="124"/>
    </row>
    <row r="191" spans="2:10" ht="15.75">
      <c r="B191" s="30"/>
      <c r="C191" s="30"/>
      <c r="D191" s="30"/>
      <c r="E191" s="30"/>
      <c r="F191" s="30"/>
      <c r="G191" s="30"/>
      <c r="H191" s="30"/>
      <c r="I191" s="30"/>
      <c r="J191" s="124"/>
    </row>
    <row r="192" spans="2:10" ht="15.75">
      <c r="B192" s="30"/>
      <c r="C192" s="30"/>
      <c r="D192" s="30"/>
      <c r="E192" s="30"/>
      <c r="F192" s="30"/>
      <c r="G192" s="30"/>
      <c r="H192" s="30"/>
      <c r="I192" s="30"/>
      <c r="J192" s="124"/>
    </row>
    <row r="193" spans="1:2" ht="15.75">
      <c r="A193" s="11" t="s">
        <v>45</v>
      </c>
      <c r="B193" s="11" t="s">
        <v>46</v>
      </c>
    </row>
    <row r="194" ht="15.75"/>
    <row r="195" ht="15.75"/>
    <row r="196" ht="15.75"/>
    <row r="197" ht="15.75"/>
    <row r="198" spans="1:9" ht="15.75">
      <c r="A198" s="11" t="s">
        <v>47</v>
      </c>
      <c r="B198" s="140" t="s">
        <v>48</v>
      </c>
      <c r="F198" s="164"/>
      <c r="G198" s="164"/>
      <c r="H198" s="164"/>
      <c r="I198" s="164"/>
    </row>
    <row r="199" spans="1:9" ht="15.75">
      <c r="A199" s="11"/>
      <c r="B199" s="140"/>
      <c r="F199" s="164" t="s">
        <v>13</v>
      </c>
      <c r="G199" s="164"/>
      <c r="H199" s="164" t="s">
        <v>14</v>
      </c>
      <c r="I199" s="164"/>
    </row>
    <row r="200" spans="2:9" ht="15.75">
      <c r="B200" s="41"/>
      <c r="C200" s="42"/>
      <c r="D200" s="42"/>
      <c r="E200" s="42"/>
      <c r="F200" s="164" t="s">
        <v>15</v>
      </c>
      <c r="G200" s="164"/>
      <c r="H200" s="164" t="s">
        <v>16</v>
      </c>
      <c r="I200" s="164"/>
    </row>
    <row r="201" spans="2:9" ht="15.75">
      <c r="B201" s="42"/>
      <c r="C201" s="42"/>
      <c r="D201" s="42"/>
      <c r="E201" s="42"/>
      <c r="F201" s="10" t="s">
        <v>17</v>
      </c>
      <c r="G201" s="10" t="s">
        <v>18</v>
      </c>
      <c r="H201" s="10" t="s">
        <v>17</v>
      </c>
      <c r="I201" s="10" t="s">
        <v>18</v>
      </c>
    </row>
    <row r="202" spans="2:9" ht="15.75">
      <c r="B202" s="42"/>
      <c r="C202" s="42"/>
      <c r="D202" s="42"/>
      <c r="E202" s="42"/>
      <c r="F202" s="9" t="s">
        <v>20</v>
      </c>
      <c r="G202" s="9" t="s">
        <v>20</v>
      </c>
      <c r="H202" s="9" t="s">
        <v>20</v>
      </c>
      <c r="I202" s="9" t="s">
        <v>20</v>
      </c>
    </row>
    <row r="203" spans="2:9" ht="15.75">
      <c r="B203" s="57" t="s">
        <v>49</v>
      </c>
      <c r="C203" s="42"/>
      <c r="D203" s="42"/>
      <c r="E203" s="42"/>
      <c r="F203" s="42"/>
      <c r="G203" s="42"/>
      <c r="H203" s="57"/>
      <c r="I203" s="57"/>
    </row>
    <row r="204" spans="3:9" ht="9.75" customHeight="1">
      <c r="C204" s="42"/>
      <c r="D204" s="42"/>
      <c r="E204" s="42"/>
      <c r="F204" s="42"/>
      <c r="G204" s="42"/>
      <c r="H204" s="57"/>
      <c r="I204" s="57"/>
    </row>
    <row r="205" spans="2:9" ht="15.75">
      <c r="B205" s="57" t="s">
        <v>50</v>
      </c>
      <c r="C205" s="42"/>
      <c r="D205" s="42"/>
      <c r="E205" s="42"/>
      <c r="F205" s="44">
        <v>2672</v>
      </c>
      <c r="G205" s="44">
        <v>2728</v>
      </c>
      <c r="H205" s="79">
        <f>-'[1]CF'!M11</f>
        <v>4065</v>
      </c>
      <c r="I205" s="79">
        <v>4732</v>
      </c>
    </row>
    <row r="206" spans="2:9" ht="15.75">
      <c r="B206" s="57" t="s">
        <v>51</v>
      </c>
      <c r="C206" s="42"/>
      <c r="D206" s="42"/>
      <c r="E206" s="42"/>
      <c r="F206" s="44">
        <v>-2120</v>
      </c>
      <c r="G206" s="44">
        <v>-1137</v>
      </c>
      <c r="H206" s="79">
        <f>-'[1]CF'!M12</f>
        <v>-2990</v>
      </c>
      <c r="I206" s="79">
        <v>-3422</v>
      </c>
    </row>
    <row r="207" spans="2:9" ht="15.75">
      <c r="B207" s="57" t="s">
        <v>52</v>
      </c>
      <c r="C207" s="42"/>
      <c r="D207" s="42"/>
      <c r="E207" s="42"/>
      <c r="F207" s="44">
        <f>-2629+1649</f>
        <v>-980</v>
      </c>
      <c r="G207" s="44">
        <f>-2449+1663</f>
        <v>-786</v>
      </c>
      <c r="H207" s="79">
        <f>-'[1]CF'!M17-'[1]CF'!M19</f>
        <v>-2629</v>
      </c>
      <c r="I207" s="79">
        <v>-2449</v>
      </c>
    </row>
    <row r="208" spans="2:9" ht="15.75">
      <c r="B208" s="57" t="s">
        <v>53</v>
      </c>
      <c r="C208" s="42"/>
      <c r="D208" s="42"/>
      <c r="E208" s="42"/>
      <c r="F208" s="44">
        <v>0</v>
      </c>
      <c r="G208" s="46">
        <v>0</v>
      </c>
      <c r="H208" s="79">
        <f>-'[1]CF'!M18</f>
        <v>0</v>
      </c>
      <c r="I208" s="79">
        <v>0</v>
      </c>
    </row>
    <row r="209" spans="2:9" ht="15.75">
      <c r="B209" s="57" t="s">
        <v>54</v>
      </c>
      <c r="C209" s="42"/>
      <c r="D209" s="42"/>
      <c r="E209" s="42"/>
      <c r="F209" s="44">
        <v>0</v>
      </c>
      <c r="G209" s="44">
        <v>0</v>
      </c>
      <c r="H209" s="79">
        <v>0</v>
      </c>
      <c r="I209" s="79">
        <v>0</v>
      </c>
    </row>
    <row r="210" spans="2:9" ht="15.75">
      <c r="B210" s="3" t="s">
        <v>55</v>
      </c>
      <c r="C210" s="42"/>
      <c r="D210" s="42"/>
      <c r="E210" s="42"/>
      <c r="F210" s="66"/>
      <c r="G210" s="66"/>
      <c r="H210" s="66"/>
      <c r="I210" s="66"/>
    </row>
    <row r="211" spans="2:9" ht="15.75">
      <c r="B211" s="3"/>
      <c r="C211" s="57" t="s">
        <v>56</v>
      </c>
      <c r="D211" s="42"/>
      <c r="E211" s="42"/>
      <c r="F211" s="44">
        <v>0</v>
      </c>
      <c r="G211" s="44">
        <f>101-10</f>
        <v>91</v>
      </c>
      <c r="H211" s="79">
        <f>-'[1]CF'!M14</f>
        <v>1960</v>
      </c>
      <c r="I211" s="79">
        <v>101</v>
      </c>
    </row>
    <row r="212" spans="2:9" ht="15.75">
      <c r="B212" s="57" t="s">
        <v>57</v>
      </c>
      <c r="C212" s="42"/>
      <c r="D212" s="42"/>
      <c r="E212" s="42"/>
      <c r="F212" s="44">
        <f>874-54</f>
        <v>820</v>
      </c>
      <c r="G212" s="44">
        <f>3200-0</f>
        <v>3200</v>
      </c>
      <c r="H212" s="79">
        <f>-'[1]CF'!M13</f>
        <v>874</v>
      </c>
      <c r="I212" s="79">
        <v>3200</v>
      </c>
    </row>
    <row r="214" ht="15.75"/>
    <row r="215" ht="15.75"/>
    <row r="216" ht="15.75"/>
    <row r="217" ht="15.75"/>
    <row r="218" spans="1:12" ht="15.75">
      <c r="A218" s="47" t="s">
        <v>58</v>
      </c>
      <c r="B218" s="140" t="s">
        <v>59</v>
      </c>
      <c r="C218" s="57"/>
      <c r="D218" s="42"/>
      <c r="E218" s="42"/>
      <c r="F218" s="164"/>
      <c r="G218" s="164"/>
      <c r="H218" s="164"/>
      <c r="I218" s="164"/>
      <c r="J218" s="69"/>
      <c r="K218" s="69"/>
      <c r="L218" s="69"/>
    </row>
    <row r="219" spans="1:12" ht="15.75">
      <c r="A219" s="47"/>
      <c r="B219" s="57" t="s">
        <v>60</v>
      </c>
      <c r="C219" s="57"/>
      <c r="D219" s="42"/>
      <c r="E219" s="42"/>
      <c r="F219" s="164" t="s">
        <v>13</v>
      </c>
      <c r="G219" s="164"/>
      <c r="H219" s="164" t="s">
        <v>14</v>
      </c>
      <c r="I219" s="164"/>
      <c r="J219" s="69"/>
      <c r="K219" s="69"/>
      <c r="L219" s="69"/>
    </row>
    <row r="220" spans="1:9" ht="15.75">
      <c r="A220" s="48"/>
      <c r="B220" s="57"/>
      <c r="C220" s="57"/>
      <c r="D220" s="42"/>
      <c r="E220" s="42"/>
      <c r="F220" s="164" t="s">
        <v>15</v>
      </c>
      <c r="G220" s="164"/>
      <c r="H220" s="164" t="s">
        <v>16</v>
      </c>
      <c r="I220" s="164"/>
    </row>
    <row r="221" spans="1:9" ht="15.75">
      <c r="A221" s="48"/>
      <c r="B221" s="57"/>
      <c r="C221" s="57"/>
      <c r="D221" s="42"/>
      <c r="E221" s="42"/>
      <c r="F221" s="10" t="s">
        <v>17</v>
      </c>
      <c r="G221" s="10" t="s">
        <v>18</v>
      </c>
      <c r="H221" s="10" t="s">
        <v>17</v>
      </c>
      <c r="I221" s="10" t="s">
        <v>18</v>
      </c>
    </row>
    <row r="222" spans="1:9" ht="15.75">
      <c r="A222" s="48"/>
      <c r="B222" s="57"/>
      <c r="C222" s="57"/>
      <c r="D222" s="42"/>
      <c r="E222" s="42"/>
      <c r="F222" s="9" t="s">
        <v>20</v>
      </c>
      <c r="G222" s="9" t="s">
        <v>20</v>
      </c>
      <c r="H222" s="9" t="s">
        <v>20</v>
      </c>
      <c r="I222" s="9" t="s">
        <v>20</v>
      </c>
    </row>
    <row r="223" spans="1:9" ht="15.75">
      <c r="A223" s="48"/>
      <c r="B223" s="57" t="s">
        <v>61</v>
      </c>
      <c r="C223" s="57"/>
      <c r="D223" s="42"/>
      <c r="E223" s="42"/>
      <c r="F223" s="60">
        <f>-'[1]CI300912'!M20</f>
        <v>4818</v>
      </c>
      <c r="G223" s="141">
        <v>3023</v>
      </c>
      <c r="H223" s="60">
        <f>-'[1]CI300912 ACC'!M20</f>
        <v>11061</v>
      </c>
      <c r="I223" s="141">
        <v>9631</v>
      </c>
    </row>
    <row r="224" spans="1:9" ht="15.75">
      <c r="A224" s="48"/>
      <c r="B224" s="57" t="s">
        <v>62</v>
      </c>
      <c r="C224" s="42"/>
      <c r="D224" s="42"/>
      <c r="E224" s="42"/>
      <c r="F224" s="142">
        <f>-'[1]CI300912'!M21</f>
        <v>62</v>
      </c>
      <c r="G224" s="142">
        <v>20</v>
      </c>
      <c r="H224" s="142">
        <f>-'[1]CI300912 ACC'!M21</f>
        <v>187</v>
      </c>
      <c r="I224" s="142">
        <v>320</v>
      </c>
    </row>
    <row r="225" spans="1:9" ht="15.75">
      <c r="A225" s="48"/>
      <c r="B225" s="42"/>
      <c r="C225" s="42"/>
      <c r="D225" s="42"/>
      <c r="E225" s="42"/>
      <c r="F225" s="143">
        <f>SUM(F223:F224)</f>
        <v>4880</v>
      </c>
      <c r="G225" s="143">
        <f>SUM(G223:G224)</f>
        <v>3043</v>
      </c>
      <c r="H225" s="143">
        <f>SUM(H223:H224)</f>
        <v>11248</v>
      </c>
      <c r="I225" s="143">
        <f>SUM(I223:I224)</f>
        <v>9951</v>
      </c>
    </row>
    <row r="226" spans="1:9" ht="15.75">
      <c r="A226" s="48"/>
      <c r="B226" s="42"/>
      <c r="C226" s="42"/>
      <c r="D226" s="42"/>
      <c r="E226" s="42"/>
      <c r="F226" s="144"/>
      <c r="G226" s="144"/>
      <c r="H226" s="144"/>
      <c r="I226" s="144"/>
    </row>
    <row r="227" spans="1:12" ht="15.75">
      <c r="A227" s="48"/>
      <c r="B227" s="42"/>
      <c r="C227" s="42"/>
      <c r="D227" s="42"/>
      <c r="E227" s="42"/>
      <c r="F227" s="42"/>
      <c r="G227" s="42"/>
      <c r="H227" s="42"/>
      <c r="I227" s="42"/>
      <c r="J227" s="69"/>
      <c r="K227" s="69"/>
      <c r="L227" s="69"/>
    </row>
    <row r="228" spans="1:12" ht="15.75">
      <c r="A228" s="48"/>
      <c r="B228" s="42"/>
      <c r="C228" s="42"/>
      <c r="D228" s="42"/>
      <c r="E228" s="42"/>
      <c r="F228" s="42"/>
      <c r="G228" s="42"/>
      <c r="H228" s="42"/>
      <c r="I228" s="42"/>
      <c r="J228" s="69"/>
      <c r="K228" s="69"/>
      <c r="L228" s="69"/>
    </row>
    <row r="229" spans="1:12" ht="15.75">
      <c r="A229" s="48"/>
      <c r="B229" s="42"/>
      <c r="C229" s="42"/>
      <c r="D229" s="42"/>
      <c r="E229" s="42"/>
      <c r="F229" s="42"/>
      <c r="G229" s="42"/>
      <c r="H229" s="42"/>
      <c r="I229" s="42"/>
      <c r="J229" s="69"/>
      <c r="K229" s="69"/>
      <c r="L229" s="69"/>
    </row>
    <row r="230" spans="1:12" ht="15.75">
      <c r="A230" s="48"/>
      <c r="B230" s="42"/>
      <c r="C230" s="42"/>
      <c r="D230" s="42"/>
      <c r="E230" s="42"/>
      <c r="F230" s="42"/>
      <c r="G230" s="42"/>
      <c r="H230" s="42"/>
      <c r="I230" s="42"/>
      <c r="J230" s="69"/>
      <c r="K230" s="69"/>
      <c r="L230" s="69"/>
    </row>
    <row r="231" spans="1:12" ht="15.75">
      <c r="A231" s="145" t="s">
        <v>63</v>
      </c>
      <c r="B231" s="140" t="s">
        <v>64</v>
      </c>
      <c r="C231" s="42"/>
      <c r="D231" s="42"/>
      <c r="E231" s="42"/>
      <c r="F231" s="42"/>
      <c r="G231" s="42"/>
      <c r="H231" s="42"/>
      <c r="I231" s="42"/>
      <c r="J231" s="69"/>
      <c r="K231" s="69"/>
      <c r="L231" s="69"/>
    </row>
    <row r="232" spans="1:12" ht="15.75">
      <c r="A232" s="48"/>
      <c r="B232" s="42"/>
      <c r="C232" s="42"/>
      <c r="D232" s="42"/>
      <c r="E232" s="42"/>
      <c r="F232" s="42"/>
      <c r="G232" s="42"/>
      <c r="H232" s="42"/>
      <c r="I232" s="42"/>
      <c r="J232" s="69"/>
      <c r="K232" s="69"/>
      <c r="L232" s="69"/>
    </row>
    <row r="233" spans="1:12" ht="15.75">
      <c r="A233" s="48"/>
      <c r="B233" s="42"/>
      <c r="C233" s="42"/>
      <c r="D233" s="42"/>
      <c r="E233" s="42"/>
      <c r="F233" s="42"/>
      <c r="G233" s="42"/>
      <c r="H233" s="42"/>
      <c r="I233" s="42"/>
      <c r="J233" s="69"/>
      <c r="K233" s="69"/>
      <c r="L233" s="69"/>
    </row>
    <row r="234" spans="1:12" ht="15.75">
      <c r="A234" s="48"/>
      <c r="B234" s="42"/>
      <c r="C234" s="42"/>
      <c r="D234" s="42"/>
      <c r="E234" s="42"/>
      <c r="F234" s="42"/>
      <c r="G234" s="42"/>
      <c r="H234" s="42"/>
      <c r="I234" s="42"/>
      <c r="J234" s="69"/>
      <c r="K234" s="69"/>
      <c r="L234" s="69"/>
    </row>
    <row r="235" spans="1:12" ht="15.75">
      <c r="A235" s="48"/>
      <c r="B235" s="42"/>
      <c r="C235" s="42"/>
      <c r="D235" s="42"/>
      <c r="E235" s="42"/>
      <c r="F235" s="164"/>
      <c r="G235" s="164"/>
      <c r="H235" s="164"/>
      <c r="I235" s="164"/>
      <c r="J235" s="69"/>
      <c r="K235" s="69"/>
      <c r="L235" s="69"/>
    </row>
    <row r="236" spans="1:12" ht="15.75">
      <c r="A236" s="48"/>
      <c r="B236" s="42"/>
      <c r="C236" s="42"/>
      <c r="D236" s="42"/>
      <c r="E236" s="42"/>
      <c r="F236" s="164" t="s">
        <v>13</v>
      </c>
      <c r="G236" s="164"/>
      <c r="H236" s="164" t="s">
        <v>14</v>
      </c>
      <c r="I236" s="164"/>
      <c r="J236" s="69"/>
      <c r="K236" s="69"/>
      <c r="L236" s="69"/>
    </row>
    <row r="237" spans="1:9" ht="15.75">
      <c r="A237" s="48"/>
      <c r="B237" s="42"/>
      <c r="C237" s="42"/>
      <c r="D237" s="42"/>
      <c r="E237" s="42"/>
      <c r="F237" s="164" t="s">
        <v>65</v>
      </c>
      <c r="G237" s="164"/>
      <c r="H237" s="164" t="s">
        <v>43</v>
      </c>
      <c r="I237" s="164"/>
    </row>
    <row r="238" spans="1:9" ht="15.75">
      <c r="A238" s="48"/>
      <c r="B238" s="42"/>
      <c r="C238" s="42"/>
      <c r="D238" s="42"/>
      <c r="E238" s="42"/>
      <c r="F238" s="10" t="s">
        <v>17</v>
      </c>
      <c r="G238" s="10" t="s">
        <v>18</v>
      </c>
      <c r="H238" s="10" t="s">
        <v>17</v>
      </c>
      <c r="I238" s="10" t="s">
        <v>18</v>
      </c>
    </row>
    <row r="239" spans="1:9" ht="15.75">
      <c r="A239" s="48"/>
      <c r="B239" s="57" t="s">
        <v>66</v>
      </c>
      <c r="D239" s="42"/>
      <c r="E239" s="42"/>
      <c r="F239" s="70"/>
      <c r="G239" s="70"/>
      <c r="H239" s="57"/>
      <c r="I239" s="57"/>
    </row>
    <row r="240" spans="1:7" ht="15.75">
      <c r="A240" s="48"/>
      <c r="B240" s="57" t="s">
        <v>67</v>
      </c>
      <c r="D240" s="42"/>
      <c r="E240" s="42"/>
      <c r="F240" s="74"/>
      <c r="G240" s="74"/>
    </row>
    <row r="241" spans="1:9" ht="16.5" thickBot="1">
      <c r="A241" s="48"/>
      <c r="B241" s="57" t="s">
        <v>68</v>
      </c>
      <c r="D241" s="42"/>
      <c r="E241" s="42"/>
      <c r="F241" s="146">
        <f>'[1]CIS'!C34</f>
        <v>12579.9728</v>
      </c>
      <c r="G241" s="146">
        <f>'[1]CIS'!D34</f>
        <v>3562</v>
      </c>
      <c r="H241" s="146">
        <f>'[1]CIS'!E34</f>
        <v>22169.0563</v>
      </c>
      <c r="I241" s="146">
        <f>'[1]CIS'!F34</f>
        <v>15572</v>
      </c>
    </row>
    <row r="242" spans="1:9" ht="15.75">
      <c r="A242" s="48"/>
      <c r="B242" s="57"/>
      <c r="D242" s="42"/>
      <c r="E242" s="42"/>
      <c r="F242" s="144"/>
      <c r="G242" s="144"/>
      <c r="H242" s="144"/>
      <c r="I242" s="144"/>
    </row>
    <row r="243" spans="1:9" ht="15.75">
      <c r="A243" s="48"/>
      <c r="B243" s="57" t="s">
        <v>69</v>
      </c>
      <c r="D243" s="42"/>
      <c r="E243" s="42"/>
      <c r="F243" s="141"/>
      <c r="G243" s="141"/>
      <c r="H243" s="141"/>
      <c r="I243" s="141"/>
    </row>
    <row r="244" spans="1:9" ht="16.5" thickBot="1">
      <c r="A244" s="48"/>
      <c r="B244" s="57" t="s">
        <v>70</v>
      </c>
      <c r="D244" s="42"/>
      <c r="E244" s="42"/>
      <c r="F244" s="146">
        <v>100000</v>
      </c>
      <c r="G244" s="146">
        <v>100000</v>
      </c>
      <c r="H244" s="146">
        <v>100000</v>
      </c>
      <c r="I244" s="146">
        <v>100000</v>
      </c>
    </row>
    <row r="245" spans="1:9" ht="15.75">
      <c r="A245" s="48"/>
      <c r="B245" s="57"/>
      <c r="D245" s="42"/>
      <c r="E245" s="42"/>
      <c r="F245" s="57"/>
      <c r="G245" s="57"/>
      <c r="H245" s="57"/>
      <c r="I245" s="57"/>
    </row>
    <row r="246" spans="1:9" ht="15.75">
      <c r="A246" s="48"/>
      <c r="B246" s="57"/>
      <c r="D246" s="42"/>
      <c r="E246" s="42"/>
      <c r="F246" s="147"/>
      <c r="G246" s="147"/>
      <c r="H246" s="147"/>
      <c r="I246" s="147"/>
    </row>
    <row r="247" spans="1:9" ht="16.5" thickBot="1">
      <c r="A247" s="48"/>
      <c r="B247" s="57" t="s">
        <v>71</v>
      </c>
      <c r="D247" s="42"/>
      <c r="E247" s="42"/>
      <c r="F247" s="148">
        <f>F241/F244*100</f>
        <v>12.5799728</v>
      </c>
      <c r="G247" s="148">
        <f>G241/G244*100</f>
        <v>3.562</v>
      </c>
      <c r="H247" s="148">
        <f>H241/H244*100</f>
        <v>22.1690563</v>
      </c>
      <c r="I247" s="148">
        <f>I241/I244*100</f>
        <v>15.572</v>
      </c>
    </row>
    <row r="248" spans="1:9" ht="15.75">
      <c r="A248" s="48"/>
      <c r="B248" s="57"/>
      <c r="D248" s="42"/>
      <c r="E248" s="42"/>
      <c r="F248" s="149"/>
      <c r="G248" s="149"/>
      <c r="H248" s="149"/>
      <c r="I248" s="149"/>
    </row>
    <row r="249" spans="1:12" ht="15.75">
      <c r="A249" s="11" t="s">
        <v>72</v>
      </c>
      <c r="B249" s="140" t="s">
        <v>73</v>
      </c>
      <c r="C249" s="42"/>
      <c r="D249" s="42"/>
      <c r="E249" s="42"/>
      <c r="F249" s="42"/>
      <c r="G249" s="42"/>
      <c r="H249" s="42"/>
      <c r="I249" s="42"/>
      <c r="J249" s="53"/>
      <c r="K249" s="53"/>
      <c r="L249" s="53"/>
    </row>
    <row r="250" spans="1:12" ht="15.75">
      <c r="A250" s="11"/>
      <c r="B250" s="42"/>
      <c r="C250" s="42"/>
      <c r="D250" s="42"/>
      <c r="E250" s="42"/>
      <c r="F250" s="42"/>
      <c r="G250" s="42"/>
      <c r="H250" s="42"/>
      <c r="I250" s="42"/>
      <c r="J250" s="53"/>
      <c r="K250" s="53"/>
      <c r="L250" s="53"/>
    </row>
    <row r="251" spans="1:12" ht="15.75">
      <c r="A251" s="11"/>
      <c r="B251" s="140"/>
      <c r="C251" s="57"/>
      <c r="D251" s="57"/>
      <c r="E251" s="57"/>
      <c r="F251" s="57"/>
      <c r="G251" s="57"/>
      <c r="H251" s="57"/>
      <c r="I251" s="24"/>
      <c r="J251" s="53"/>
      <c r="K251" s="53"/>
      <c r="L251" s="53"/>
    </row>
    <row r="252" spans="1:12" ht="15.75">
      <c r="A252" s="11"/>
      <c r="B252" s="140"/>
      <c r="C252" s="57"/>
      <c r="D252" s="57"/>
      <c r="E252" s="57"/>
      <c r="F252" s="57"/>
      <c r="G252" s="57"/>
      <c r="H252" s="57"/>
      <c r="I252" s="57"/>
      <c r="J252" s="53"/>
      <c r="K252" s="53"/>
      <c r="L252" s="53"/>
    </row>
    <row r="253" spans="1:12" ht="15.75">
      <c r="A253" s="11" t="s">
        <v>74</v>
      </c>
      <c r="B253" s="140" t="s">
        <v>75</v>
      </c>
      <c r="C253" s="42"/>
      <c r="D253" s="57"/>
      <c r="E253" s="57"/>
      <c r="F253" s="57"/>
      <c r="G253" s="57"/>
      <c r="H253" s="57"/>
      <c r="I253" s="79"/>
      <c r="J253" s="53"/>
      <c r="K253" s="53"/>
      <c r="L253" s="53"/>
    </row>
    <row r="254" spans="1:12" ht="15.75">
      <c r="A254" s="11"/>
      <c r="B254" s="57" t="s">
        <v>76</v>
      </c>
      <c r="C254" s="57"/>
      <c r="D254" s="57"/>
      <c r="E254" s="57"/>
      <c r="F254" s="57"/>
      <c r="G254" s="57"/>
      <c r="H254" s="57"/>
      <c r="I254" s="79"/>
      <c r="J254" s="53"/>
      <c r="K254" s="53"/>
      <c r="L254" s="53"/>
    </row>
    <row r="255" spans="1:12" ht="15.75">
      <c r="A255" s="11"/>
      <c r="B255" s="140"/>
      <c r="C255" s="57"/>
      <c r="D255" s="57"/>
      <c r="E255" s="57"/>
      <c r="F255" s="57"/>
      <c r="G255" s="10" t="s">
        <v>17</v>
      </c>
      <c r="H255" s="54" t="s">
        <v>77</v>
      </c>
      <c r="I255" s="54" t="s">
        <v>78</v>
      </c>
      <c r="J255" s="53"/>
      <c r="K255" s="53"/>
      <c r="L255" s="53"/>
    </row>
    <row r="256" spans="1:12" ht="15.75">
      <c r="A256" s="11"/>
      <c r="B256" s="57"/>
      <c r="C256" s="57"/>
      <c r="D256" s="57"/>
      <c r="E256" s="57"/>
      <c r="F256" s="57"/>
      <c r="G256" s="9" t="s">
        <v>31</v>
      </c>
      <c r="H256" s="9" t="s">
        <v>31</v>
      </c>
      <c r="I256" s="9" t="s">
        <v>31</v>
      </c>
      <c r="J256" s="53"/>
      <c r="K256" s="53"/>
      <c r="L256" s="53"/>
    </row>
    <row r="257" spans="1:12" ht="15.75">
      <c r="A257" s="11"/>
      <c r="J257" s="53"/>
      <c r="K257" s="53"/>
      <c r="L257" s="53"/>
    </row>
    <row r="258" spans="1:12" ht="15.75">
      <c r="A258" s="11"/>
      <c r="B258" s="57" t="s">
        <v>79</v>
      </c>
      <c r="C258" s="57"/>
      <c r="D258" s="57"/>
      <c r="E258" s="57"/>
      <c r="F258" s="57"/>
      <c r="G258" s="79">
        <v>189353</v>
      </c>
      <c r="H258" s="79">
        <v>146714</v>
      </c>
      <c r="I258" s="79">
        <v>146604</v>
      </c>
      <c r="J258" s="53"/>
      <c r="K258" s="53"/>
      <c r="L258" s="53"/>
    </row>
    <row r="259" spans="1:12" ht="15.75">
      <c r="A259" s="11"/>
      <c r="B259" s="57" t="s">
        <v>80</v>
      </c>
      <c r="C259" s="57"/>
      <c r="D259" s="57"/>
      <c r="E259" s="57"/>
      <c r="F259" s="57"/>
      <c r="G259" s="79">
        <v>-16096</v>
      </c>
      <c r="H259" s="79">
        <v>-8806</v>
      </c>
      <c r="I259" s="79">
        <v>-8648</v>
      </c>
      <c r="J259" s="53"/>
      <c r="K259" s="53"/>
      <c r="L259" s="53"/>
    </row>
    <row r="260" spans="1:12" ht="16.5" thickBot="1">
      <c r="A260" s="11"/>
      <c r="B260" s="57" t="s">
        <v>75</v>
      </c>
      <c r="C260" s="57"/>
      <c r="D260" s="57"/>
      <c r="E260" s="57"/>
      <c r="F260" s="57"/>
      <c r="G260" s="83">
        <f>SUM(G258:G259)</f>
        <v>173257</v>
      </c>
      <c r="H260" s="83">
        <f>SUM(H258:H259)</f>
        <v>137908</v>
      </c>
      <c r="I260" s="83">
        <f>SUM(I258:I259)</f>
        <v>137956</v>
      </c>
      <c r="J260" s="53"/>
      <c r="K260" s="53"/>
      <c r="L260" s="53"/>
    </row>
    <row r="261" spans="4:12" ht="15.75">
      <c r="D261" s="42"/>
      <c r="E261" s="42"/>
      <c r="F261" s="42"/>
      <c r="G261" s="42"/>
      <c r="H261" s="42"/>
      <c r="I261" s="42"/>
      <c r="J261" s="53"/>
      <c r="K261" s="53"/>
      <c r="L261" s="53"/>
    </row>
    <row r="262" spans="1:12" ht="15.75">
      <c r="A262" s="11" t="s">
        <v>81</v>
      </c>
      <c r="B262" s="11" t="s">
        <v>82</v>
      </c>
      <c r="C262" s="42"/>
      <c r="D262" s="42"/>
      <c r="E262" s="42"/>
      <c r="F262" s="42"/>
      <c r="G262" s="42"/>
      <c r="H262" s="42"/>
      <c r="I262" s="42"/>
      <c r="J262" s="53"/>
      <c r="K262" s="53"/>
      <c r="L262" s="53"/>
    </row>
    <row r="263" spans="1:12" ht="15.75">
      <c r="A263" s="11"/>
      <c r="B263" s="11"/>
      <c r="C263" s="42"/>
      <c r="D263" s="42"/>
      <c r="E263" s="42"/>
      <c r="F263" s="42"/>
      <c r="G263" s="42"/>
      <c r="H263" s="42"/>
      <c r="I263" s="42"/>
      <c r="J263" s="53"/>
      <c r="K263" s="53"/>
      <c r="L263" s="53"/>
    </row>
    <row r="264" spans="1:12" ht="15.75">
      <c r="A264" s="11"/>
      <c r="B264" s="11"/>
      <c r="C264" s="42"/>
      <c r="D264" s="42"/>
      <c r="E264" s="42"/>
      <c r="F264" s="42"/>
      <c r="G264" s="42"/>
      <c r="H264" s="42"/>
      <c r="I264" s="42"/>
      <c r="J264" s="53"/>
      <c r="K264" s="53"/>
      <c r="L264" s="53"/>
    </row>
    <row r="265" spans="1:12" ht="15.75">
      <c r="A265" s="11"/>
      <c r="B265" s="11"/>
      <c r="C265" s="42"/>
      <c r="D265" s="42"/>
      <c r="E265" s="42"/>
      <c r="F265" s="42"/>
      <c r="G265" s="42"/>
      <c r="H265" s="42"/>
      <c r="I265" s="42"/>
      <c r="J265" s="53"/>
      <c r="K265" s="53"/>
      <c r="L265" s="53"/>
    </row>
    <row r="266" spans="1:12" ht="15.75">
      <c r="A266" s="11"/>
      <c r="B266" s="7" t="s">
        <v>83</v>
      </c>
      <c r="C266" s="42"/>
      <c r="D266" s="42"/>
      <c r="E266" s="42"/>
      <c r="F266" s="42"/>
      <c r="G266" s="42"/>
      <c r="H266" s="42"/>
      <c r="I266" s="42"/>
      <c r="J266" s="53"/>
      <c r="K266" s="53"/>
      <c r="L266" s="53"/>
    </row>
    <row r="267" spans="1:12" ht="15.75">
      <c r="A267" s="11"/>
      <c r="B267" s="7" t="s">
        <v>84</v>
      </c>
      <c r="C267" s="42"/>
      <c r="D267" s="42"/>
      <c r="E267" s="42"/>
      <c r="F267" s="42"/>
      <c r="G267" s="42"/>
      <c r="H267" s="42"/>
      <c r="I267" s="42"/>
      <c r="J267" s="53"/>
      <c r="K267" s="53"/>
      <c r="L267" s="53"/>
    </row>
    <row r="268" spans="1:12" ht="15.75">
      <c r="A268" s="11"/>
      <c r="B268" s="7" t="s">
        <v>85</v>
      </c>
      <c r="C268" s="42"/>
      <c r="D268" s="42"/>
      <c r="E268" s="42"/>
      <c r="F268" s="42"/>
      <c r="G268" s="42"/>
      <c r="H268" s="42"/>
      <c r="I268" s="42"/>
      <c r="J268" s="53"/>
      <c r="K268" s="53"/>
      <c r="L268" s="53"/>
    </row>
    <row r="269" spans="1:12" ht="15.75">
      <c r="A269" s="11"/>
      <c r="C269" s="57"/>
      <c r="D269" s="57"/>
      <c r="E269" s="57"/>
      <c r="F269" s="150" t="s">
        <v>35</v>
      </c>
      <c r="G269" s="150" t="s">
        <v>86</v>
      </c>
      <c r="H269" s="150" t="s">
        <v>87</v>
      </c>
      <c r="I269" s="150" t="s">
        <v>88</v>
      </c>
      <c r="J269" s="53"/>
      <c r="K269" s="53"/>
      <c r="L269" s="53"/>
    </row>
    <row r="270" spans="1:12" ht="15.75">
      <c r="A270" s="11"/>
      <c r="B270" s="55" t="s">
        <v>89</v>
      </c>
      <c r="C270" s="57"/>
      <c r="D270" s="57"/>
      <c r="E270" s="57"/>
      <c r="F270" s="151" t="s">
        <v>31</v>
      </c>
      <c r="G270" s="151" t="s">
        <v>31</v>
      </c>
      <c r="H270" s="151" t="s">
        <v>31</v>
      </c>
      <c r="I270" s="151" t="s">
        <v>31</v>
      </c>
      <c r="J270" s="53"/>
      <c r="K270" s="53"/>
      <c r="L270" s="53"/>
    </row>
    <row r="271" spans="1:12" ht="15.75">
      <c r="A271" s="11"/>
      <c r="B271" s="11" t="s">
        <v>90</v>
      </c>
      <c r="C271" s="57"/>
      <c r="D271" s="57"/>
      <c r="E271" s="57"/>
      <c r="F271" s="57"/>
      <c r="G271" s="57"/>
      <c r="H271" s="57"/>
      <c r="I271" s="57"/>
      <c r="J271" s="53"/>
      <c r="K271" s="53"/>
      <c r="L271" s="53"/>
    </row>
    <row r="272" spans="1:12" ht="15.75">
      <c r="A272" s="11"/>
      <c r="C272" s="57" t="s">
        <v>91</v>
      </c>
      <c r="D272" s="57"/>
      <c r="E272" s="57"/>
      <c r="F272" s="79">
        <f>SUM(G272:I272)</f>
        <v>30125</v>
      </c>
      <c r="G272" s="79">
        <v>30125</v>
      </c>
      <c r="H272" s="79">
        <v>0</v>
      </c>
      <c r="I272" s="79">
        <v>0</v>
      </c>
      <c r="J272" s="53"/>
      <c r="K272" s="53"/>
      <c r="L272" s="53"/>
    </row>
    <row r="273" spans="1:12" ht="15.75">
      <c r="A273" s="11"/>
      <c r="C273" s="57"/>
      <c r="D273" s="57"/>
      <c r="E273" s="57"/>
      <c r="F273" s="79"/>
      <c r="G273" s="79"/>
      <c r="H273" s="79"/>
      <c r="I273" s="79"/>
      <c r="J273" s="53"/>
      <c r="K273" s="53"/>
      <c r="L273" s="53"/>
    </row>
    <row r="274" spans="1:12" ht="15.75">
      <c r="A274" s="11"/>
      <c r="B274" s="55" t="s">
        <v>92</v>
      </c>
      <c r="C274" s="57"/>
      <c r="D274" s="57"/>
      <c r="E274" s="57"/>
      <c r="F274" s="79"/>
      <c r="G274" s="79"/>
      <c r="H274" s="79"/>
      <c r="I274" s="79"/>
      <c r="J274" s="53"/>
      <c r="K274" s="53"/>
      <c r="L274" s="53"/>
    </row>
    <row r="275" spans="1:12" ht="15.75">
      <c r="A275" s="48"/>
      <c r="B275" s="11" t="s">
        <v>90</v>
      </c>
      <c r="C275" s="57"/>
      <c r="D275" s="57"/>
      <c r="E275" s="57"/>
      <c r="F275" s="79"/>
      <c r="G275" s="79"/>
      <c r="H275" s="79"/>
      <c r="I275" s="79"/>
      <c r="J275" s="69"/>
      <c r="K275" s="69"/>
      <c r="L275" s="69"/>
    </row>
    <row r="276" spans="1:12" ht="15.75">
      <c r="A276" s="48"/>
      <c r="C276" s="57" t="s">
        <v>91</v>
      </c>
      <c r="D276" s="57"/>
      <c r="E276" s="57"/>
      <c r="F276" s="79">
        <f>SUM(G276:I276)</f>
        <v>28002</v>
      </c>
      <c r="G276" s="79">
        <v>28002</v>
      </c>
      <c r="H276" s="79">
        <v>0</v>
      </c>
      <c r="I276" s="79">
        <v>0</v>
      </c>
      <c r="J276" s="69"/>
      <c r="K276" s="69"/>
      <c r="L276" s="69"/>
    </row>
    <row r="277" spans="1:12" ht="15.75">
      <c r="A277" s="48"/>
      <c r="C277" s="57"/>
      <c r="D277" s="57"/>
      <c r="E277" s="57"/>
      <c r="F277" s="79"/>
      <c r="G277" s="79"/>
      <c r="H277" s="79"/>
      <c r="I277" s="79"/>
      <c r="J277" s="69"/>
      <c r="K277" s="69"/>
      <c r="L277" s="69"/>
    </row>
    <row r="278" spans="1:12" ht="15.75">
      <c r="A278" s="48"/>
      <c r="B278" s="55" t="s">
        <v>93</v>
      </c>
      <c r="C278" s="57"/>
      <c r="D278" s="57"/>
      <c r="E278" s="57"/>
      <c r="F278" s="79"/>
      <c r="G278" s="79"/>
      <c r="H278" s="79"/>
      <c r="I278" s="79"/>
      <c r="J278" s="69"/>
      <c r="K278" s="69"/>
      <c r="L278" s="69"/>
    </row>
    <row r="279" spans="1:12" ht="15.75">
      <c r="A279" s="48"/>
      <c r="B279" s="11" t="s">
        <v>90</v>
      </c>
      <c r="C279" s="57"/>
      <c r="D279" s="57"/>
      <c r="E279" s="57"/>
      <c r="F279" s="79"/>
      <c r="G279" s="79"/>
      <c r="H279" s="79"/>
      <c r="I279" s="79"/>
      <c r="J279" s="69"/>
      <c r="K279" s="69"/>
      <c r="L279" s="69"/>
    </row>
    <row r="280" spans="1:12" ht="15.75">
      <c r="A280" s="48"/>
      <c r="C280" s="57" t="s">
        <v>91</v>
      </c>
      <c r="D280" s="57"/>
      <c r="E280" s="57"/>
      <c r="F280" s="81">
        <f>SUM(G280:I280)</f>
        <v>33000</v>
      </c>
      <c r="G280" s="81">
        <v>33000</v>
      </c>
      <c r="H280" s="81">
        <v>0</v>
      </c>
      <c r="I280" s="81">
        <v>0</v>
      </c>
      <c r="J280" s="69"/>
      <c r="K280" s="69"/>
      <c r="L280" s="69"/>
    </row>
    <row r="281" spans="1:12" ht="15.75">
      <c r="A281" s="48"/>
      <c r="B281" s="11"/>
      <c r="C281" s="57"/>
      <c r="D281" s="42"/>
      <c r="E281" s="42"/>
      <c r="F281" s="78"/>
      <c r="G281" s="78"/>
      <c r="H281" s="78"/>
      <c r="I281" s="78"/>
      <c r="J281" s="69"/>
      <c r="K281" s="69"/>
      <c r="L281" s="69"/>
    </row>
    <row r="282" spans="1:12" ht="15.75">
      <c r="A282" s="11" t="s">
        <v>94</v>
      </c>
      <c r="B282" s="140" t="s">
        <v>95</v>
      </c>
      <c r="C282" s="42"/>
      <c r="D282" s="42"/>
      <c r="E282" s="42"/>
      <c r="F282" s="42"/>
      <c r="G282" s="42"/>
      <c r="H282" s="42"/>
      <c r="I282" s="42"/>
      <c r="J282" s="69"/>
      <c r="K282" s="69"/>
      <c r="L282" s="69"/>
    </row>
    <row r="283" spans="1:12" ht="15.75">
      <c r="A283" s="48"/>
      <c r="B283" s="57" t="s">
        <v>96</v>
      </c>
      <c r="C283" s="42"/>
      <c r="D283" s="42"/>
      <c r="E283" s="42"/>
      <c r="F283" s="42"/>
      <c r="G283" s="42"/>
      <c r="H283" s="42"/>
      <c r="I283" s="42"/>
      <c r="J283" s="69"/>
      <c r="K283" s="69"/>
      <c r="L283" s="69"/>
    </row>
    <row r="284" spans="1:13" ht="15.75">
      <c r="A284" s="48"/>
      <c r="B284" s="152"/>
      <c r="C284" s="57"/>
      <c r="D284" s="57"/>
      <c r="E284" s="57"/>
      <c r="F284" s="57"/>
      <c r="G284" s="9" t="s">
        <v>97</v>
      </c>
      <c r="H284" s="9" t="s">
        <v>97</v>
      </c>
      <c r="I284" s="9" t="s">
        <v>97</v>
      </c>
      <c r="J284" s="69"/>
      <c r="M284" s="74"/>
    </row>
    <row r="285" spans="1:13" ht="15.75">
      <c r="A285" s="48"/>
      <c r="B285" s="152"/>
      <c r="C285" s="57"/>
      <c r="D285" s="57"/>
      <c r="E285" s="57"/>
      <c r="F285" s="57"/>
      <c r="G285" s="10" t="s">
        <v>17</v>
      </c>
      <c r="H285" s="54" t="s">
        <v>77</v>
      </c>
      <c r="I285" s="10" t="s">
        <v>98</v>
      </c>
      <c r="J285" s="69"/>
      <c r="M285" s="74"/>
    </row>
    <row r="286" spans="1:13" ht="15.75">
      <c r="A286" s="48"/>
      <c r="B286" s="152" t="s">
        <v>99</v>
      </c>
      <c r="C286" s="56" t="s">
        <v>100</v>
      </c>
      <c r="D286" s="57"/>
      <c r="E286" s="57"/>
      <c r="F286" s="57"/>
      <c r="G286" s="9" t="s">
        <v>31</v>
      </c>
      <c r="H286" s="9" t="s">
        <v>31</v>
      </c>
      <c r="I286" s="9" t="s">
        <v>31</v>
      </c>
      <c r="J286" s="69"/>
      <c r="M286" s="74"/>
    </row>
    <row r="287" spans="1:13" ht="15.75">
      <c r="A287" s="48"/>
      <c r="B287" s="152"/>
      <c r="C287" s="57" t="s">
        <v>101</v>
      </c>
      <c r="D287" s="57"/>
      <c r="E287" s="57"/>
      <c r="F287" s="57"/>
      <c r="G287" s="57"/>
      <c r="H287" s="57"/>
      <c r="J287" s="69"/>
      <c r="M287" s="74"/>
    </row>
    <row r="288" spans="1:13" ht="15.75">
      <c r="A288" s="48"/>
      <c r="B288" s="152"/>
      <c r="C288" s="57"/>
      <c r="D288" s="57" t="s">
        <v>102</v>
      </c>
      <c r="E288" s="57"/>
      <c r="F288" s="57"/>
      <c r="G288" s="144">
        <v>46</v>
      </c>
      <c r="H288" s="144">
        <v>233</v>
      </c>
      <c r="I288" s="144">
        <v>283</v>
      </c>
      <c r="J288" s="69"/>
      <c r="M288" s="74"/>
    </row>
    <row r="289" spans="1:13" ht="15.75">
      <c r="A289" s="48"/>
      <c r="B289" s="152"/>
      <c r="C289" s="57"/>
      <c r="D289" s="57" t="s">
        <v>103</v>
      </c>
      <c r="E289" s="57"/>
      <c r="F289" s="57"/>
      <c r="G289" s="161" t="s">
        <v>336</v>
      </c>
      <c r="H289" s="144">
        <v>12000</v>
      </c>
      <c r="I289" s="144">
        <v>12000</v>
      </c>
      <c r="J289" s="69"/>
      <c r="M289" s="74"/>
    </row>
    <row r="290" spans="1:13" ht="15.75">
      <c r="A290" s="48"/>
      <c r="B290" s="152"/>
      <c r="C290" s="57"/>
      <c r="D290" s="57" t="s">
        <v>337</v>
      </c>
      <c r="E290" s="57"/>
      <c r="F290" s="57"/>
      <c r="G290" s="144">
        <v>12000</v>
      </c>
      <c r="H290" s="161" t="s">
        <v>336</v>
      </c>
      <c r="I290" s="161" t="s">
        <v>336</v>
      </c>
      <c r="J290" s="69"/>
      <c r="M290" s="74"/>
    </row>
    <row r="291" spans="1:13" ht="15.75">
      <c r="A291" s="48"/>
      <c r="B291" s="152"/>
      <c r="C291" s="57"/>
      <c r="D291" s="7" t="s">
        <v>105</v>
      </c>
      <c r="G291" s="142">
        <v>5000</v>
      </c>
      <c r="H291" s="153">
        <v>5000</v>
      </c>
      <c r="I291" s="153">
        <v>5000</v>
      </c>
      <c r="J291" s="125"/>
      <c r="M291" s="74"/>
    </row>
    <row r="292" spans="1:13" ht="15.75">
      <c r="A292" s="48"/>
      <c r="B292" s="152"/>
      <c r="C292" s="57"/>
      <c r="G292" s="61">
        <f>SUM(G288:G291)</f>
        <v>17046</v>
      </c>
      <c r="H292" s="61">
        <f>SUM(H288:H291)</f>
        <v>17233</v>
      </c>
      <c r="I292" s="61">
        <f>SUM(I288:I291)</f>
        <v>17283</v>
      </c>
      <c r="J292" s="125"/>
      <c r="M292" s="74"/>
    </row>
    <row r="293" spans="1:13" ht="15.75">
      <c r="A293" s="48"/>
      <c r="B293" s="152"/>
      <c r="C293" s="57" t="s">
        <v>106</v>
      </c>
      <c r="G293" s="60"/>
      <c r="H293" s="141"/>
      <c r="I293" s="141"/>
      <c r="J293" s="125"/>
      <c r="M293" s="74"/>
    </row>
    <row r="294" spans="1:13" ht="15.75">
      <c r="A294" s="48"/>
      <c r="B294" s="152"/>
      <c r="C294" s="57"/>
      <c r="D294" s="7" t="s">
        <v>104</v>
      </c>
      <c r="G294" s="60">
        <v>60000</v>
      </c>
      <c r="H294" s="141">
        <v>60000</v>
      </c>
      <c r="I294" s="141">
        <v>60000</v>
      </c>
      <c r="J294" s="125"/>
      <c r="M294" s="74"/>
    </row>
    <row r="295" spans="1:13" ht="15.75">
      <c r="A295" s="48"/>
      <c r="B295" s="152"/>
      <c r="C295" s="57"/>
      <c r="G295" s="154">
        <f>SUM(G292:G294)</f>
        <v>77046</v>
      </c>
      <c r="H295" s="154">
        <f>SUM(H292:H294)</f>
        <v>77233</v>
      </c>
      <c r="I295" s="154">
        <f>SUM(I292:I294)</f>
        <v>77283</v>
      </c>
      <c r="J295" s="125"/>
      <c r="M295" s="74"/>
    </row>
    <row r="296" spans="1:13" ht="15.75">
      <c r="A296" s="48"/>
      <c r="B296" s="152" t="s">
        <v>107</v>
      </c>
      <c r="C296" s="56" t="s">
        <v>108</v>
      </c>
      <c r="J296" s="125"/>
      <c r="K296" s="126"/>
      <c r="L296" s="126"/>
      <c r="M296" s="127"/>
    </row>
    <row r="297" spans="1:13" ht="15.75">
      <c r="A297" s="48"/>
      <c r="B297" s="152"/>
      <c r="C297" s="57" t="s">
        <v>101</v>
      </c>
      <c r="J297" s="125"/>
      <c r="K297" s="126"/>
      <c r="L297" s="126"/>
      <c r="M297" s="127"/>
    </row>
    <row r="298" spans="1:13" ht="15.75">
      <c r="A298" s="48"/>
      <c r="B298" s="152"/>
      <c r="C298" s="57"/>
      <c r="D298" s="7" t="s">
        <v>102</v>
      </c>
      <c r="G298" s="60">
        <v>549</v>
      </c>
      <c r="H298" s="141">
        <v>549</v>
      </c>
      <c r="I298" s="141">
        <v>363</v>
      </c>
      <c r="J298" s="125"/>
      <c r="M298" s="74"/>
    </row>
    <row r="299" spans="1:13" ht="15.75">
      <c r="A299" s="48"/>
      <c r="B299" s="152"/>
      <c r="C299" s="57"/>
      <c r="D299" s="7" t="s">
        <v>105</v>
      </c>
      <c r="G299" s="60">
        <v>35000</v>
      </c>
      <c r="H299" s="141">
        <v>35000</v>
      </c>
      <c r="I299" s="141">
        <v>40000</v>
      </c>
      <c r="J299" s="125"/>
      <c r="M299" s="74"/>
    </row>
    <row r="300" spans="1:13" ht="15.75">
      <c r="A300" s="48"/>
      <c r="B300" s="152"/>
      <c r="C300" s="57"/>
      <c r="G300" s="154">
        <f>SUM(G298:G299)</f>
        <v>35549</v>
      </c>
      <c r="H300" s="154">
        <f>SUM(H298:H299)</f>
        <v>35549</v>
      </c>
      <c r="I300" s="154">
        <f>SUM(I298:I299)</f>
        <v>40363</v>
      </c>
      <c r="J300" s="125"/>
      <c r="M300" s="74"/>
    </row>
    <row r="301" spans="1:13" ht="16.5" thickBot="1">
      <c r="A301" s="48"/>
      <c r="B301" s="152"/>
      <c r="C301" s="57" t="s">
        <v>109</v>
      </c>
      <c r="D301" s="57"/>
      <c r="E301" s="57"/>
      <c r="F301" s="57"/>
      <c r="G301" s="155">
        <f>G295+G300</f>
        <v>112595</v>
      </c>
      <c r="H301" s="155">
        <f>H295+H300</f>
        <v>112782</v>
      </c>
      <c r="I301" s="155">
        <f>I295+I300</f>
        <v>117646</v>
      </c>
      <c r="J301" s="69"/>
      <c r="M301" s="74"/>
    </row>
    <row r="302" spans="1:13" ht="15.75">
      <c r="A302" s="48"/>
      <c r="B302" s="152" t="s">
        <v>110</v>
      </c>
      <c r="C302" s="56" t="s">
        <v>111</v>
      </c>
      <c r="D302" s="57"/>
      <c r="E302" s="57"/>
      <c r="F302" s="57"/>
      <c r="G302" s="57"/>
      <c r="H302" s="57"/>
      <c r="I302" s="57"/>
      <c r="J302" s="69"/>
      <c r="K302" s="69"/>
      <c r="L302" s="69"/>
      <c r="M302" s="69"/>
    </row>
    <row r="303" spans="1:13" ht="15.75">
      <c r="A303" s="48"/>
      <c r="B303" s="152"/>
      <c r="C303" s="57"/>
      <c r="D303" s="57"/>
      <c r="E303" s="57"/>
      <c r="F303" s="57"/>
      <c r="G303" s="57"/>
      <c r="H303" s="57"/>
      <c r="I303" s="57"/>
      <c r="J303" s="69"/>
      <c r="K303" s="69"/>
      <c r="L303" s="69"/>
      <c r="M303" s="69"/>
    </row>
    <row r="304" spans="1:13" ht="15.75">
      <c r="A304" s="48"/>
      <c r="B304" s="152" t="s">
        <v>112</v>
      </c>
      <c r="C304" s="57" t="s">
        <v>325</v>
      </c>
      <c r="D304" s="42"/>
      <c r="E304" s="42"/>
      <c r="F304" s="42"/>
      <c r="G304" s="42"/>
      <c r="H304" s="42"/>
      <c r="I304" s="42"/>
      <c r="J304" s="69"/>
      <c r="K304" s="69"/>
      <c r="L304" s="69"/>
      <c r="M304" s="69"/>
    </row>
    <row r="305" spans="3:13" ht="15.75">
      <c r="C305" s="57" t="s">
        <v>326</v>
      </c>
      <c r="D305" s="42"/>
      <c r="E305" s="42"/>
      <c r="F305" s="42"/>
      <c r="G305" s="42"/>
      <c r="H305" s="42"/>
      <c r="I305" s="42"/>
      <c r="J305" s="69"/>
      <c r="K305" s="69"/>
      <c r="L305" s="69"/>
      <c r="M305" s="69"/>
    </row>
    <row r="306" spans="3:13" ht="15.75">
      <c r="C306" s="42"/>
      <c r="D306" s="42"/>
      <c r="E306" s="42"/>
      <c r="F306" s="42"/>
      <c r="G306" s="42"/>
      <c r="H306" s="42"/>
      <c r="I306" s="42"/>
      <c r="J306" s="69"/>
      <c r="K306" s="69"/>
      <c r="L306" s="69"/>
      <c r="M306" s="69"/>
    </row>
    <row r="307" spans="1:13" ht="15.75">
      <c r="A307" s="11" t="s">
        <v>113</v>
      </c>
      <c r="B307" s="11" t="s">
        <v>114</v>
      </c>
      <c r="C307" s="42"/>
      <c r="D307" s="42"/>
      <c r="E307" s="42"/>
      <c r="F307" s="42"/>
      <c r="G307" s="42"/>
      <c r="H307" s="42"/>
      <c r="I307" s="42"/>
      <c r="J307" s="69"/>
      <c r="K307" s="69"/>
      <c r="L307" s="69"/>
      <c r="M307" s="69"/>
    </row>
    <row r="308" spans="2:13" ht="15.75">
      <c r="B308" s="7" t="s">
        <v>327</v>
      </c>
      <c r="C308" s="42"/>
      <c r="D308" s="42"/>
      <c r="E308" s="42"/>
      <c r="F308" s="42"/>
      <c r="G308" s="42"/>
      <c r="H308" s="42"/>
      <c r="I308" s="42"/>
      <c r="J308" s="69"/>
      <c r="K308" s="69"/>
      <c r="L308" s="69"/>
      <c r="M308" s="69"/>
    </row>
    <row r="309" spans="2:13" ht="15.75">
      <c r="B309" s="7" t="s">
        <v>328</v>
      </c>
      <c r="C309" s="42"/>
      <c r="D309" s="42"/>
      <c r="E309" s="42"/>
      <c r="F309" s="42"/>
      <c r="G309" s="42"/>
      <c r="H309" s="42"/>
      <c r="I309" s="42"/>
      <c r="J309" s="69"/>
      <c r="K309" s="69"/>
      <c r="L309" s="69"/>
      <c r="M309" s="69"/>
    </row>
    <row r="310" spans="1:13" ht="15.75">
      <c r="A310" s="48"/>
      <c r="B310" s="48"/>
      <c r="C310" s="42"/>
      <c r="D310" s="42"/>
      <c r="E310" s="42"/>
      <c r="F310" s="42"/>
      <c r="G310" s="42"/>
      <c r="H310" s="42"/>
      <c r="I310" s="42"/>
      <c r="J310" s="69"/>
      <c r="K310" s="69"/>
      <c r="L310" s="69"/>
      <c r="M310" s="69"/>
    </row>
    <row r="311" spans="1:13" ht="15.75">
      <c r="A311" s="11" t="s">
        <v>115</v>
      </c>
      <c r="B311" s="11" t="s">
        <v>116</v>
      </c>
      <c r="C311" s="42"/>
      <c r="D311" s="42"/>
      <c r="E311" s="42"/>
      <c r="F311" s="42"/>
      <c r="G311" s="42"/>
      <c r="H311" s="42"/>
      <c r="I311" s="42"/>
      <c r="J311" s="69"/>
      <c r="K311" s="69"/>
      <c r="L311" s="69"/>
      <c r="M311" s="69"/>
    </row>
    <row r="312" spans="3:13" ht="15.75">
      <c r="C312" s="42"/>
      <c r="D312" s="42"/>
      <c r="E312" s="42"/>
      <c r="F312" s="42"/>
      <c r="G312" s="42"/>
      <c r="H312" s="42"/>
      <c r="I312" s="42"/>
      <c r="J312" s="69"/>
      <c r="K312" s="69"/>
      <c r="L312" s="69"/>
      <c r="M312" s="69"/>
    </row>
    <row r="313" spans="1:13" ht="15.75">
      <c r="A313" s="11"/>
      <c r="B313" s="48"/>
      <c r="C313" s="42"/>
      <c r="D313" s="42"/>
      <c r="E313" s="42"/>
      <c r="F313" s="42"/>
      <c r="G313" s="42"/>
      <c r="H313" s="42"/>
      <c r="I313" s="42"/>
      <c r="J313" s="69"/>
      <c r="K313" s="69"/>
      <c r="L313" s="69"/>
      <c r="M313" s="69"/>
    </row>
    <row r="314" spans="1:13" ht="15.75">
      <c r="A314" s="11"/>
      <c r="B314" s="48"/>
      <c r="C314" s="42"/>
      <c r="D314" s="42"/>
      <c r="E314" s="42"/>
      <c r="F314" s="42"/>
      <c r="G314" s="42"/>
      <c r="H314" s="42"/>
      <c r="I314" s="42"/>
      <c r="J314" s="69"/>
      <c r="K314" s="69"/>
      <c r="L314" s="69"/>
      <c r="M314" s="69"/>
    </row>
    <row r="315" spans="1:13" ht="15.75">
      <c r="A315" s="11" t="s">
        <v>117</v>
      </c>
      <c r="B315" s="11" t="s">
        <v>118</v>
      </c>
      <c r="C315" s="42"/>
      <c r="D315" s="42"/>
      <c r="E315" s="42"/>
      <c r="F315" s="42"/>
      <c r="G315" s="42"/>
      <c r="H315" s="42"/>
      <c r="I315" s="42"/>
      <c r="J315" s="69"/>
      <c r="K315" s="69"/>
      <c r="L315" s="69"/>
      <c r="M315" s="69"/>
    </row>
    <row r="316" spans="1:13" ht="15.75">
      <c r="A316" s="11"/>
      <c r="B316" s="48"/>
      <c r="C316" s="42"/>
      <c r="D316" s="42"/>
      <c r="E316" s="42"/>
      <c r="F316" s="42"/>
      <c r="G316" s="42"/>
      <c r="H316" s="42"/>
      <c r="I316" s="42"/>
      <c r="J316" s="69"/>
      <c r="K316" s="69"/>
      <c r="L316" s="69"/>
      <c r="M316" s="69"/>
    </row>
    <row r="317" spans="1:13" ht="15.75">
      <c r="A317" s="11"/>
      <c r="B317" s="48"/>
      <c r="C317" s="42"/>
      <c r="D317" s="42"/>
      <c r="E317" s="42"/>
      <c r="F317" s="42"/>
      <c r="G317" s="42"/>
      <c r="H317" s="42"/>
      <c r="I317" s="42"/>
      <c r="J317" s="69"/>
      <c r="K317" s="69"/>
      <c r="L317" s="69"/>
      <c r="M317" s="69"/>
    </row>
    <row r="318" spans="1:13" ht="15.75">
      <c r="A318" s="11"/>
      <c r="H318" s="75" t="s">
        <v>97</v>
      </c>
      <c r="I318" s="75" t="s">
        <v>97</v>
      </c>
      <c r="J318" s="69"/>
      <c r="K318" s="69"/>
      <c r="L318" s="69"/>
      <c r="M318" s="69"/>
    </row>
    <row r="319" spans="1:13" ht="15.75">
      <c r="A319" s="11"/>
      <c r="H319" s="59" t="s">
        <v>17</v>
      </c>
      <c r="I319" s="77" t="s">
        <v>77</v>
      </c>
      <c r="J319" s="69"/>
      <c r="K319" s="69"/>
      <c r="L319" s="69"/>
      <c r="M319" s="69"/>
    </row>
    <row r="320" spans="1:13" ht="15.75">
      <c r="A320" s="11"/>
      <c r="H320" s="75" t="s">
        <v>31</v>
      </c>
      <c r="I320" s="75" t="s">
        <v>31</v>
      </c>
      <c r="J320" s="69"/>
      <c r="K320" s="69"/>
      <c r="L320" s="69"/>
      <c r="M320" s="69"/>
    </row>
    <row r="321" spans="1:13" ht="15.75">
      <c r="A321" s="11"/>
      <c r="B321" s="7" t="s">
        <v>119</v>
      </c>
      <c r="C321" s="7" t="s">
        <v>120</v>
      </c>
      <c r="I321" s="75"/>
      <c r="J321" s="69"/>
      <c r="K321" s="69"/>
      <c r="L321" s="69"/>
      <c r="M321" s="69"/>
    </row>
    <row r="322" spans="1:13" ht="15.75">
      <c r="A322" s="11"/>
      <c r="C322" s="7" t="s">
        <v>121</v>
      </c>
      <c r="H322" s="60">
        <f>'[1]A15'!L9+'[1]A15'!L11+'[1]A15'!L13+'[1]A15'!L15+'[1]A15'!H18</f>
        <v>28532</v>
      </c>
      <c r="I322" s="66">
        <f>55+4665+500</f>
        <v>5220</v>
      </c>
      <c r="J322" s="69"/>
      <c r="K322" s="69"/>
      <c r="L322" s="69"/>
      <c r="M322" s="69"/>
    </row>
    <row r="323" spans="1:13" ht="15.75">
      <c r="A323" s="11"/>
      <c r="C323" s="7" t="s">
        <v>122</v>
      </c>
      <c r="H323" s="60">
        <f>'[1]A15'!E18</f>
        <v>21518</v>
      </c>
      <c r="I323" s="66">
        <v>1087</v>
      </c>
      <c r="J323" s="69"/>
      <c r="K323" s="69"/>
      <c r="L323" s="69"/>
      <c r="M323" s="69"/>
    </row>
    <row r="324" spans="1:13" ht="15.75">
      <c r="A324" s="11"/>
      <c r="C324" s="7" t="s">
        <v>123</v>
      </c>
      <c r="H324" s="61">
        <f>'[1]A15'!L20</f>
        <v>20525</v>
      </c>
      <c r="I324" s="61">
        <v>19540</v>
      </c>
      <c r="J324" s="69"/>
      <c r="K324" s="69"/>
      <c r="L324" s="69"/>
      <c r="M324" s="69"/>
    </row>
    <row r="325" spans="1:13" ht="16.5" thickBot="1">
      <c r="A325" s="11"/>
      <c r="H325" s="62">
        <f>SUM(H322:H324)</f>
        <v>70575</v>
      </c>
      <c r="I325" s="62">
        <f>SUM(I322:I324)</f>
        <v>25847</v>
      </c>
      <c r="J325" s="69"/>
      <c r="K325" s="69"/>
      <c r="L325" s="69"/>
      <c r="M325" s="69"/>
    </row>
    <row r="326" spans="1:13" ht="15.75">
      <c r="A326" s="11"/>
      <c r="H326" s="61"/>
      <c r="I326" s="61"/>
      <c r="J326" s="69"/>
      <c r="K326" s="69"/>
      <c r="L326" s="69"/>
      <c r="M326" s="69"/>
    </row>
    <row r="327" spans="1:13" ht="15.75">
      <c r="A327" s="11"/>
      <c r="B327" s="7" t="s">
        <v>124</v>
      </c>
      <c r="C327" s="7" t="s">
        <v>125</v>
      </c>
      <c r="J327" s="69"/>
      <c r="K327" s="69"/>
      <c r="L327" s="69"/>
      <c r="M327" s="69"/>
    </row>
    <row r="328" spans="1:13" ht="16.5" thickBot="1">
      <c r="A328" s="11"/>
      <c r="C328" s="7" t="s">
        <v>126</v>
      </c>
      <c r="H328" s="63">
        <v>0</v>
      </c>
      <c r="I328" s="63">
        <v>71076</v>
      </c>
      <c r="J328" s="69"/>
      <c r="K328" s="69"/>
      <c r="L328" s="69"/>
      <c r="M328" s="69"/>
    </row>
    <row r="329" spans="1:13" ht="15.75">
      <c r="A329" s="11"/>
      <c r="B329" s="48"/>
      <c r="C329" s="42"/>
      <c r="D329" s="42"/>
      <c r="E329" s="42"/>
      <c r="F329" s="42"/>
      <c r="G329" s="42"/>
      <c r="H329" s="42"/>
      <c r="I329" s="42"/>
      <c r="J329" s="69"/>
      <c r="K329" s="69"/>
      <c r="L329" s="69"/>
      <c r="M329" s="69"/>
    </row>
    <row r="330" spans="1:13" ht="15.75">
      <c r="A330" s="11" t="s">
        <v>127</v>
      </c>
      <c r="B330" s="11" t="s">
        <v>128</v>
      </c>
      <c r="C330" s="42"/>
      <c r="D330" s="42"/>
      <c r="E330" s="42"/>
      <c r="F330" s="42"/>
      <c r="G330" s="42"/>
      <c r="H330" s="42"/>
      <c r="I330" s="42"/>
      <c r="J330" s="69"/>
      <c r="K330" s="69"/>
      <c r="L330" s="69"/>
      <c r="M330" s="69"/>
    </row>
    <row r="331" spans="1:13" ht="15.75">
      <c r="A331" s="11"/>
      <c r="C331" s="64"/>
      <c r="D331" s="64"/>
      <c r="E331" s="64"/>
      <c r="F331" s="64"/>
      <c r="G331" s="64"/>
      <c r="H331" s="64"/>
      <c r="I331" s="64"/>
      <c r="J331" s="69"/>
      <c r="K331" s="69"/>
      <c r="L331" s="69"/>
      <c r="M331" s="69"/>
    </row>
    <row r="332" spans="1:13" ht="15.75">
      <c r="A332" s="11"/>
      <c r="C332" s="64"/>
      <c r="D332" s="64"/>
      <c r="E332" s="64"/>
      <c r="F332" s="64"/>
      <c r="G332" s="64"/>
      <c r="H332" s="75"/>
      <c r="I332" s="75"/>
      <c r="J332" s="69"/>
      <c r="K332" s="69"/>
      <c r="L332" s="69"/>
      <c r="M332" s="69"/>
    </row>
    <row r="333" spans="1:13" ht="15.75">
      <c r="A333" s="11"/>
      <c r="C333" s="64"/>
      <c r="D333" s="64"/>
      <c r="E333" s="64"/>
      <c r="F333" s="64"/>
      <c r="G333" s="64"/>
      <c r="H333" s="75"/>
      <c r="I333" s="75"/>
      <c r="J333" s="69"/>
      <c r="K333" s="69"/>
      <c r="L333" s="69"/>
      <c r="M333" s="69"/>
    </row>
    <row r="334" spans="1:13" ht="15.75">
      <c r="A334" s="11"/>
      <c r="C334" s="64"/>
      <c r="D334" s="64"/>
      <c r="E334" s="64"/>
      <c r="F334" s="64"/>
      <c r="G334" s="64"/>
      <c r="H334" s="75"/>
      <c r="I334" s="75"/>
      <c r="J334" s="69"/>
      <c r="K334" s="69"/>
      <c r="L334" s="69"/>
      <c r="M334" s="69"/>
    </row>
    <row r="335" spans="1:13" ht="15.75">
      <c r="A335" s="11"/>
      <c r="C335" s="64"/>
      <c r="D335" s="64"/>
      <c r="E335" s="64"/>
      <c r="F335" s="64"/>
      <c r="G335" s="64"/>
      <c r="H335" s="75"/>
      <c r="I335" s="75"/>
      <c r="J335" s="69"/>
      <c r="K335" s="69"/>
      <c r="L335" s="69"/>
      <c r="M335" s="69"/>
    </row>
    <row r="336" spans="1:13" ht="15.75">
      <c r="A336" s="11"/>
      <c r="C336" s="64"/>
      <c r="D336" s="64"/>
      <c r="E336" s="64"/>
      <c r="F336" s="64"/>
      <c r="G336" s="64"/>
      <c r="H336" s="75"/>
      <c r="I336" s="75"/>
      <c r="J336" s="69"/>
      <c r="K336" s="69"/>
      <c r="L336" s="69"/>
      <c r="M336" s="69"/>
    </row>
    <row r="337" spans="1:13" ht="15.75">
      <c r="A337" s="11"/>
      <c r="C337" s="64"/>
      <c r="D337" s="64"/>
      <c r="E337" s="64"/>
      <c r="F337" s="64"/>
      <c r="G337" s="64"/>
      <c r="H337" s="75"/>
      <c r="I337" s="75"/>
      <c r="J337" s="69"/>
      <c r="K337" s="69"/>
      <c r="L337" s="69"/>
      <c r="M337" s="69"/>
    </row>
    <row r="338" spans="1:13" ht="15.75">
      <c r="A338" s="11"/>
      <c r="C338" s="64"/>
      <c r="D338" s="64"/>
      <c r="E338" s="64"/>
      <c r="F338" s="64"/>
      <c r="G338" s="64"/>
      <c r="H338" s="75"/>
      <c r="I338" s="75"/>
      <c r="J338" s="69"/>
      <c r="K338" s="69"/>
      <c r="L338" s="69"/>
      <c r="M338" s="69"/>
    </row>
    <row r="339" spans="1:13" ht="15.75">
      <c r="A339" s="11"/>
      <c r="C339" s="64"/>
      <c r="D339" s="64"/>
      <c r="E339" s="64"/>
      <c r="F339" s="64"/>
      <c r="G339" s="64"/>
      <c r="H339" s="75"/>
      <c r="I339" s="75"/>
      <c r="J339" s="69"/>
      <c r="K339" s="69"/>
      <c r="L339" s="69"/>
      <c r="M339" s="69"/>
    </row>
    <row r="340" spans="1:13" ht="15.75">
      <c r="A340" s="11"/>
      <c r="C340" s="64"/>
      <c r="D340" s="64"/>
      <c r="E340" s="64"/>
      <c r="F340" s="64"/>
      <c r="G340" s="64"/>
      <c r="H340" s="59"/>
      <c r="I340" s="77"/>
      <c r="J340" s="69"/>
      <c r="K340" s="69"/>
      <c r="L340" s="69"/>
      <c r="M340" s="69"/>
    </row>
    <row r="341" spans="1:13" ht="15.75">
      <c r="A341" s="11" t="s">
        <v>129</v>
      </c>
      <c r="B341" s="11" t="s">
        <v>130</v>
      </c>
      <c r="C341" s="42"/>
      <c r="D341" s="42"/>
      <c r="E341" s="42"/>
      <c r="F341" s="42"/>
      <c r="G341" s="42"/>
      <c r="H341" s="42"/>
      <c r="I341" s="42"/>
      <c r="J341" s="69"/>
      <c r="K341" s="69"/>
      <c r="L341" s="69"/>
      <c r="M341" s="69"/>
    </row>
    <row r="342" spans="1:13" ht="15.75">
      <c r="A342" s="11"/>
      <c r="B342" s="7" t="s">
        <v>329</v>
      </c>
      <c r="C342" s="42"/>
      <c r="D342" s="42"/>
      <c r="E342" s="42"/>
      <c r="F342" s="42"/>
      <c r="G342" s="42"/>
      <c r="H342" s="42"/>
      <c r="I342" s="42"/>
      <c r="J342" s="69"/>
      <c r="K342" s="69"/>
      <c r="L342" s="69"/>
      <c r="M342" s="69"/>
    </row>
    <row r="343" spans="1:13" ht="15.75">
      <c r="A343" s="11"/>
      <c r="B343" s="7" t="s">
        <v>339</v>
      </c>
      <c r="C343" s="42"/>
      <c r="D343" s="42"/>
      <c r="E343" s="42"/>
      <c r="F343" s="42"/>
      <c r="G343" s="42"/>
      <c r="H343" s="42"/>
      <c r="I343" s="42"/>
      <c r="J343" s="69"/>
      <c r="K343" s="69"/>
      <c r="L343" s="69"/>
      <c r="M343" s="69"/>
    </row>
    <row r="344" spans="1:13" ht="15.75">
      <c r="A344" s="11"/>
      <c r="C344" s="42"/>
      <c r="D344" s="42"/>
      <c r="E344" s="42"/>
      <c r="F344" s="42"/>
      <c r="G344" s="42"/>
      <c r="H344" s="42"/>
      <c r="I344" s="42"/>
      <c r="J344" s="69"/>
      <c r="K344" s="69"/>
      <c r="L344" s="69"/>
      <c r="M344" s="69"/>
    </row>
    <row r="345" spans="1:13" ht="15.75">
      <c r="A345" s="11"/>
      <c r="B345" s="11"/>
      <c r="C345" s="42"/>
      <c r="D345" s="42"/>
      <c r="E345" s="42"/>
      <c r="G345" s="57"/>
      <c r="H345" s="57"/>
      <c r="I345" s="70"/>
      <c r="J345" s="69"/>
      <c r="K345" s="69"/>
      <c r="L345" s="69"/>
      <c r="M345" s="69"/>
    </row>
    <row r="346" spans="1:13" ht="15.75">
      <c r="A346" s="11"/>
      <c r="B346" s="11" t="s">
        <v>131</v>
      </c>
      <c r="C346" s="42"/>
      <c r="D346" s="42"/>
      <c r="E346" s="42"/>
      <c r="F346" s="9" t="s">
        <v>132</v>
      </c>
      <c r="G346" s="9" t="s">
        <v>132</v>
      </c>
      <c r="H346" s="9" t="s">
        <v>133</v>
      </c>
      <c r="I346" s="9" t="s">
        <v>133</v>
      </c>
      <c r="J346" s="69"/>
      <c r="K346" s="69"/>
      <c r="L346" s="69"/>
      <c r="M346" s="69"/>
    </row>
    <row r="347" spans="1:13" ht="15.75">
      <c r="A347" s="11"/>
      <c r="B347" s="48"/>
      <c r="C347" s="42"/>
      <c r="D347" s="42"/>
      <c r="E347" s="42"/>
      <c r="F347" s="24" t="s">
        <v>134</v>
      </c>
      <c r="G347" s="24" t="s">
        <v>134</v>
      </c>
      <c r="H347" s="24" t="s">
        <v>134</v>
      </c>
      <c r="I347" s="24" t="s">
        <v>134</v>
      </c>
      <c r="J347" s="69"/>
      <c r="K347" s="69"/>
      <c r="L347" s="69"/>
      <c r="M347" s="69"/>
    </row>
    <row r="348" spans="1:13" ht="15.75">
      <c r="A348" s="11"/>
      <c r="C348" s="42"/>
      <c r="D348" s="42"/>
      <c r="E348" s="42"/>
      <c r="F348" s="65" t="s">
        <v>17</v>
      </c>
      <c r="G348" s="65" t="s">
        <v>18</v>
      </c>
      <c r="H348" s="65" t="s">
        <v>17</v>
      </c>
      <c r="I348" s="65" t="s">
        <v>18</v>
      </c>
      <c r="J348" s="69"/>
      <c r="K348" s="69"/>
      <c r="L348" s="69"/>
      <c r="M348" s="69"/>
    </row>
    <row r="349" spans="1:13" ht="15.75">
      <c r="A349" s="11"/>
      <c r="B349" s="11" t="s">
        <v>135</v>
      </c>
      <c r="C349" s="42"/>
      <c r="D349" s="42"/>
      <c r="E349" s="42"/>
      <c r="F349" s="9" t="s">
        <v>31</v>
      </c>
      <c r="G349" s="9" t="s">
        <v>31</v>
      </c>
      <c r="H349" s="9" t="s">
        <v>31</v>
      </c>
      <c r="I349" s="9" t="s">
        <v>31</v>
      </c>
      <c r="J349" s="69"/>
      <c r="K349" s="69"/>
      <c r="L349" s="69"/>
      <c r="M349" s="69"/>
    </row>
    <row r="350" spans="1:13" ht="15.75">
      <c r="A350" s="11"/>
      <c r="B350" s="7" t="s">
        <v>136</v>
      </c>
      <c r="C350" s="42"/>
      <c r="D350" s="42"/>
      <c r="E350" s="42"/>
      <c r="F350" s="66">
        <v>1866</v>
      </c>
      <c r="G350" s="66">
        <v>-2893</v>
      </c>
      <c r="H350" s="66">
        <v>2564</v>
      </c>
      <c r="I350" s="66">
        <v>-2533</v>
      </c>
      <c r="J350" s="69"/>
      <c r="K350" s="69"/>
      <c r="L350" s="69"/>
      <c r="M350" s="69"/>
    </row>
    <row r="351" spans="1:13" ht="15.75">
      <c r="A351" s="11"/>
      <c r="B351" s="7" t="s">
        <v>137</v>
      </c>
      <c r="C351" s="42"/>
      <c r="D351" s="42"/>
      <c r="E351" s="42"/>
      <c r="F351" s="66">
        <v>200</v>
      </c>
      <c r="G351" s="66">
        <v>200</v>
      </c>
      <c r="H351" s="66">
        <v>600</v>
      </c>
      <c r="I351" s="66">
        <v>600</v>
      </c>
      <c r="J351" s="69"/>
      <c r="K351" s="69"/>
      <c r="L351" s="69"/>
      <c r="M351" s="69"/>
    </row>
    <row r="352" spans="1:13" ht="15.75">
      <c r="A352" s="11"/>
      <c r="B352" s="7" t="s">
        <v>138</v>
      </c>
      <c r="C352" s="42"/>
      <c r="D352" s="42"/>
      <c r="E352" s="42"/>
      <c r="F352" s="66">
        <v>200</v>
      </c>
      <c r="G352" s="66">
        <v>200</v>
      </c>
      <c r="H352" s="66">
        <v>600</v>
      </c>
      <c r="I352" s="66">
        <v>600</v>
      </c>
      <c r="J352" s="69"/>
      <c r="K352" s="69"/>
      <c r="L352" s="69"/>
      <c r="M352" s="69"/>
    </row>
    <row r="353" spans="1:13" ht="15.75">
      <c r="A353" s="11"/>
      <c r="B353" s="7" t="s">
        <v>139</v>
      </c>
      <c r="C353" s="42"/>
      <c r="D353" s="42"/>
      <c r="E353" s="42"/>
      <c r="F353" s="66">
        <v>90</v>
      </c>
      <c r="G353" s="66">
        <v>92</v>
      </c>
      <c r="H353" s="66">
        <v>267</v>
      </c>
      <c r="I353" s="66">
        <v>276</v>
      </c>
      <c r="J353" s="69"/>
      <c r="K353" s="69"/>
      <c r="L353" s="69"/>
      <c r="M353" s="69"/>
    </row>
    <row r="354" spans="1:13" ht="15.75">
      <c r="A354" s="11"/>
      <c r="B354" s="7" t="s">
        <v>140</v>
      </c>
      <c r="C354" s="42"/>
      <c r="D354" s="42"/>
      <c r="E354" s="42"/>
      <c r="F354" s="66">
        <v>0</v>
      </c>
      <c r="G354" s="66">
        <v>-1045</v>
      </c>
      <c r="H354" s="66">
        <v>-915</v>
      </c>
      <c r="I354" s="66">
        <v>-1338</v>
      </c>
      <c r="J354" s="69"/>
      <c r="K354" s="69"/>
      <c r="L354" s="69"/>
      <c r="M354" s="69"/>
    </row>
    <row r="355" spans="1:13" ht="15.75">
      <c r="A355" s="11"/>
      <c r="B355" s="7" t="s">
        <v>141</v>
      </c>
      <c r="C355" s="42"/>
      <c r="D355" s="42"/>
      <c r="E355" s="42"/>
      <c r="F355" s="66">
        <f>'[1]A17-2 (3)'!N11</f>
        <v>-507</v>
      </c>
      <c r="G355" s="66">
        <v>-507</v>
      </c>
      <c r="H355" s="66">
        <v>-1521</v>
      </c>
      <c r="I355" s="66">
        <v>-1521</v>
      </c>
      <c r="J355" s="69"/>
      <c r="K355" s="69"/>
      <c r="L355" s="69"/>
      <c r="M355" s="69"/>
    </row>
    <row r="356" spans="1:13" ht="15.75">
      <c r="A356" s="11"/>
      <c r="B356" s="7" t="s">
        <v>142</v>
      </c>
      <c r="C356" s="42"/>
      <c r="D356" s="42"/>
      <c r="E356" s="42"/>
      <c r="F356" s="67">
        <v>-1225</v>
      </c>
      <c r="G356" s="67">
        <v>2974</v>
      </c>
      <c r="H356" s="67">
        <v>-362</v>
      </c>
      <c r="I356" s="67">
        <v>3092</v>
      </c>
      <c r="J356" s="69"/>
      <c r="K356" s="69"/>
      <c r="L356" s="69"/>
      <c r="M356" s="69"/>
    </row>
    <row r="357" spans="1:13" ht="15.75">
      <c r="A357" s="11"/>
      <c r="B357" s="48"/>
      <c r="C357" s="42"/>
      <c r="D357" s="42"/>
      <c r="E357" s="42"/>
      <c r="H357" s="66"/>
      <c r="I357" s="66"/>
      <c r="J357" s="69"/>
      <c r="K357" s="69"/>
      <c r="L357" s="69"/>
      <c r="M357" s="69"/>
    </row>
    <row r="358" spans="1:13" ht="15.75">
      <c r="A358" s="11"/>
      <c r="B358" s="48"/>
      <c r="C358" s="42"/>
      <c r="D358" s="42"/>
      <c r="E358" s="42"/>
      <c r="H358" s="66"/>
      <c r="I358" s="66"/>
      <c r="J358" s="69"/>
      <c r="K358" s="69"/>
      <c r="L358" s="69"/>
      <c r="M358" s="69"/>
    </row>
    <row r="359" spans="1:13" ht="15.75">
      <c r="A359" s="11"/>
      <c r="B359" s="68" t="s">
        <v>143</v>
      </c>
      <c r="C359" s="42"/>
      <c r="D359" s="42"/>
      <c r="E359" s="42"/>
      <c r="H359" s="66"/>
      <c r="I359" s="66"/>
      <c r="J359" s="69"/>
      <c r="K359" s="69"/>
      <c r="L359" s="69"/>
      <c r="M359" s="69"/>
    </row>
    <row r="360" spans="1:13" ht="15.75">
      <c r="A360" s="11"/>
      <c r="B360" s="7" t="s">
        <v>50</v>
      </c>
      <c r="C360" s="42"/>
      <c r="D360" s="42"/>
      <c r="E360" s="42"/>
      <c r="F360" s="66">
        <f>'[1]A17-2 (3)'!N31</f>
        <v>-238</v>
      </c>
      <c r="G360" s="66">
        <v>-1967</v>
      </c>
      <c r="H360" s="66">
        <v>-246</v>
      </c>
      <c r="I360" s="66">
        <v>-2420</v>
      </c>
      <c r="J360" s="69"/>
      <c r="K360" s="69"/>
      <c r="L360" s="69"/>
      <c r="M360" s="69"/>
    </row>
    <row r="361" spans="1:13" ht="15.75">
      <c r="A361" s="11"/>
      <c r="B361" s="7" t="s">
        <v>136</v>
      </c>
      <c r="C361" s="42"/>
      <c r="D361" s="42"/>
      <c r="E361" s="42"/>
      <c r="F361" s="66">
        <v>-858</v>
      </c>
      <c r="G361" s="66">
        <v>-1566</v>
      </c>
      <c r="H361" s="66">
        <v>803</v>
      </c>
      <c r="I361" s="66">
        <v>-3865</v>
      </c>
      <c r="J361" s="69"/>
      <c r="K361" s="69"/>
      <c r="L361" s="69"/>
      <c r="M361" s="69"/>
    </row>
    <row r="362" spans="1:13" ht="15.75">
      <c r="A362" s="11"/>
      <c r="B362" s="7" t="s">
        <v>137</v>
      </c>
      <c r="C362" s="42"/>
      <c r="D362" s="42"/>
      <c r="E362" s="42"/>
      <c r="F362" s="66">
        <v>-360</v>
      </c>
      <c r="G362" s="66">
        <v>-240</v>
      </c>
      <c r="H362" s="66">
        <v>-360</v>
      </c>
      <c r="I362" s="66">
        <v>-420</v>
      </c>
      <c r="J362" s="69"/>
      <c r="K362" s="69"/>
      <c r="L362" s="69"/>
      <c r="M362" s="69"/>
    </row>
    <row r="363" spans="1:13" ht="15.75">
      <c r="A363" s="11"/>
      <c r="B363" s="7" t="s">
        <v>142</v>
      </c>
      <c r="C363" s="42"/>
      <c r="D363" s="42"/>
      <c r="E363" s="42"/>
      <c r="F363" s="67">
        <v>-358</v>
      </c>
      <c r="G363" s="67">
        <v>2373</v>
      </c>
      <c r="H363" s="67">
        <v>-358</v>
      </c>
      <c r="I363" s="67">
        <v>4873</v>
      </c>
      <c r="J363" s="69"/>
      <c r="K363" s="69"/>
      <c r="L363" s="69"/>
      <c r="M363" s="69"/>
    </row>
    <row r="364" spans="1:13" ht="15.75">
      <c r="A364" s="11"/>
      <c r="C364" s="42"/>
      <c r="D364" s="42"/>
      <c r="E364" s="42"/>
      <c r="F364" s="71"/>
      <c r="G364" s="71"/>
      <c r="H364" s="71"/>
      <c r="I364" s="71"/>
      <c r="J364" s="69"/>
      <c r="K364" s="69"/>
      <c r="L364" s="69"/>
      <c r="M364" s="69"/>
    </row>
    <row r="365" spans="1:13" ht="15.75">
      <c r="A365" s="11"/>
      <c r="B365" s="11" t="s">
        <v>144</v>
      </c>
      <c r="C365" s="42"/>
      <c r="D365" s="42"/>
      <c r="E365" s="42"/>
      <c r="F365" s="42"/>
      <c r="G365" s="69"/>
      <c r="H365" s="70"/>
      <c r="I365" s="70"/>
      <c r="J365" s="69"/>
      <c r="K365" s="69"/>
      <c r="L365" s="69"/>
      <c r="M365" s="69"/>
    </row>
    <row r="366" spans="1:13" ht="15.75">
      <c r="A366" s="11"/>
      <c r="B366" s="7" t="s">
        <v>145</v>
      </c>
      <c r="C366" s="42"/>
      <c r="D366" s="42"/>
      <c r="E366" s="42"/>
      <c r="F366" s="42"/>
      <c r="G366" s="69"/>
      <c r="H366" s="70"/>
      <c r="I366" s="70"/>
      <c r="J366" s="69"/>
      <c r="K366" s="69"/>
      <c r="L366" s="69"/>
      <c r="M366" s="69"/>
    </row>
    <row r="367" spans="1:13" ht="15.75">
      <c r="A367" s="11"/>
      <c r="B367" s="7" t="s">
        <v>340</v>
      </c>
      <c r="C367" s="42"/>
      <c r="D367" s="42"/>
      <c r="E367" s="42"/>
      <c r="F367" s="42"/>
      <c r="G367" s="69"/>
      <c r="H367" s="70"/>
      <c r="I367" s="70"/>
      <c r="J367" s="69"/>
      <c r="K367" s="69"/>
      <c r="L367" s="69"/>
      <c r="M367" s="69"/>
    </row>
    <row r="368" spans="1:13" ht="15.75">
      <c r="A368" s="11"/>
      <c r="C368" s="42"/>
      <c r="D368" s="42"/>
      <c r="E368" s="42"/>
      <c r="F368" s="66"/>
      <c r="G368" s="71"/>
      <c r="H368" s="71"/>
      <c r="I368" s="71"/>
      <c r="J368" s="69"/>
      <c r="K368" s="69"/>
      <c r="L368" s="69"/>
      <c r="M368" s="69"/>
    </row>
    <row r="369" spans="1:13" ht="15.75">
      <c r="A369" s="11"/>
      <c r="B369" s="7" t="s">
        <v>146</v>
      </c>
      <c r="C369" s="42"/>
      <c r="D369" s="42"/>
      <c r="E369" s="42"/>
      <c r="F369" s="66">
        <v>27</v>
      </c>
      <c r="G369" s="71">
        <v>27</v>
      </c>
      <c r="H369" s="71">
        <v>81</v>
      </c>
      <c r="I369" s="71">
        <v>81</v>
      </c>
      <c r="J369" s="69"/>
      <c r="K369" s="69"/>
      <c r="L369" s="69"/>
      <c r="M369" s="69"/>
    </row>
    <row r="370" spans="1:13" ht="15.75">
      <c r="A370" s="11"/>
      <c r="B370" s="7" t="s">
        <v>147</v>
      </c>
      <c r="C370" s="42"/>
      <c r="D370" s="42"/>
      <c r="E370" s="42"/>
      <c r="F370" s="67">
        <v>8301</v>
      </c>
      <c r="G370" s="67">
        <v>7170</v>
      </c>
      <c r="H370" s="67">
        <v>24414</v>
      </c>
      <c r="I370" s="67">
        <v>22480</v>
      </c>
      <c r="J370" s="69"/>
      <c r="K370" s="69"/>
      <c r="L370" s="69"/>
      <c r="M370" s="69"/>
    </row>
    <row r="371" spans="1:13" ht="15.75">
      <c r="A371" s="11"/>
      <c r="C371" s="42"/>
      <c r="D371" s="42"/>
      <c r="E371" s="42"/>
      <c r="F371" s="42"/>
      <c r="G371" s="156"/>
      <c r="H371" s="156"/>
      <c r="I371" s="156"/>
      <c r="J371" s="69"/>
      <c r="K371" s="69"/>
      <c r="L371" s="69"/>
      <c r="M371" s="69"/>
    </row>
    <row r="372" spans="1:13" ht="15.75">
      <c r="A372" s="11"/>
      <c r="C372" s="69"/>
      <c r="D372" s="69"/>
      <c r="E372" s="69"/>
      <c r="F372" s="69"/>
      <c r="G372" s="69"/>
      <c r="H372" s="157"/>
      <c r="I372" s="157"/>
      <c r="J372" s="69"/>
      <c r="K372" s="69"/>
      <c r="L372" s="69"/>
      <c r="M372" s="69"/>
    </row>
    <row r="373" spans="1:13" ht="15.75">
      <c r="A373" s="11"/>
      <c r="B373" s="74" t="s">
        <v>330</v>
      </c>
      <c r="C373" s="69"/>
      <c r="D373" s="69"/>
      <c r="E373" s="69"/>
      <c r="F373" s="69"/>
      <c r="G373" s="69"/>
      <c r="H373" s="72"/>
      <c r="I373" s="73"/>
      <c r="J373" s="69"/>
      <c r="K373" s="69"/>
      <c r="L373" s="69"/>
      <c r="M373" s="69"/>
    </row>
    <row r="374" spans="1:13" ht="15.75">
      <c r="A374" s="11"/>
      <c r="B374" s="74" t="s">
        <v>331</v>
      </c>
      <c r="C374" s="69"/>
      <c r="D374" s="69"/>
      <c r="E374" s="69"/>
      <c r="F374" s="69"/>
      <c r="G374" s="69"/>
      <c r="H374" s="72"/>
      <c r="I374" s="73"/>
      <c r="J374" s="69"/>
      <c r="K374" s="69"/>
      <c r="L374" s="69"/>
      <c r="M374" s="69"/>
    </row>
    <row r="375" spans="1:13" ht="15.75">
      <c r="A375" s="11"/>
      <c r="B375" s="74"/>
      <c r="C375" s="69"/>
      <c r="D375" s="69"/>
      <c r="E375" s="69"/>
      <c r="F375" s="69"/>
      <c r="G375" s="69"/>
      <c r="H375" s="75" t="s">
        <v>97</v>
      </c>
      <c r="I375" s="75" t="s">
        <v>97</v>
      </c>
      <c r="J375" s="69"/>
      <c r="K375" s="69"/>
      <c r="L375" s="69"/>
      <c r="M375" s="69"/>
    </row>
    <row r="376" spans="1:13" ht="15.75">
      <c r="A376" s="11"/>
      <c r="B376" s="76" t="s">
        <v>148</v>
      </c>
      <c r="C376" s="69"/>
      <c r="D376" s="69"/>
      <c r="E376" s="69"/>
      <c r="F376" s="69"/>
      <c r="G376" s="69"/>
      <c r="H376" s="59" t="s">
        <v>17</v>
      </c>
      <c r="I376" s="77" t="s">
        <v>77</v>
      </c>
      <c r="J376" s="69"/>
      <c r="K376" s="69"/>
      <c r="L376" s="69"/>
      <c r="M376" s="69"/>
    </row>
    <row r="377" spans="1:13" ht="15.75">
      <c r="A377" s="11"/>
      <c r="B377" s="74"/>
      <c r="C377" s="69"/>
      <c r="D377" s="69"/>
      <c r="E377" s="69"/>
      <c r="F377" s="69"/>
      <c r="G377" s="69"/>
      <c r="H377" s="75" t="s">
        <v>31</v>
      </c>
      <c r="I377" s="75" t="s">
        <v>31</v>
      </c>
      <c r="J377" s="69"/>
      <c r="K377" s="69"/>
      <c r="L377" s="69"/>
      <c r="M377" s="69"/>
    </row>
    <row r="378" spans="1:13" ht="15.75">
      <c r="A378" s="11"/>
      <c r="B378" s="74" t="s">
        <v>149</v>
      </c>
      <c r="C378" s="69"/>
      <c r="D378" s="69"/>
      <c r="E378" s="69"/>
      <c r="F378" s="69"/>
      <c r="G378" s="69"/>
      <c r="H378" s="71">
        <v>5791</v>
      </c>
      <c r="I378" s="78">
        <v>7023</v>
      </c>
      <c r="J378" s="69"/>
      <c r="K378" s="69"/>
      <c r="L378" s="69"/>
      <c r="M378" s="69"/>
    </row>
    <row r="379" spans="1:13" ht="15.75">
      <c r="A379" s="11"/>
      <c r="B379" s="74" t="s">
        <v>150</v>
      </c>
      <c r="C379" s="69"/>
      <c r="D379" s="69"/>
      <c r="E379" s="69"/>
      <c r="F379" s="69"/>
      <c r="G379" s="69"/>
      <c r="H379" s="71">
        <v>-696</v>
      </c>
      <c r="I379" s="78">
        <v>-696</v>
      </c>
      <c r="J379" s="69"/>
      <c r="K379" s="69"/>
      <c r="L379" s="69"/>
      <c r="M379" s="69"/>
    </row>
    <row r="380" spans="1:13" ht="15.75">
      <c r="A380" s="11"/>
      <c r="B380" s="74"/>
      <c r="C380" s="69"/>
      <c r="D380" s="69"/>
      <c r="E380" s="69"/>
      <c r="F380" s="69"/>
      <c r="G380" s="69"/>
      <c r="H380" s="71"/>
      <c r="I380" s="78"/>
      <c r="J380" s="69"/>
      <c r="K380" s="69"/>
      <c r="L380" s="69"/>
      <c r="M380" s="69"/>
    </row>
    <row r="381" spans="1:13" ht="15.75">
      <c r="A381" s="11"/>
      <c r="B381" s="76" t="s">
        <v>151</v>
      </c>
      <c r="C381" s="69"/>
      <c r="D381" s="69"/>
      <c r="E381" s="69"/>
      <c r="F381" s="69"/>
      <c r="G381" s="69"/>
      <c r="H381" s="71"/>
      <c r="I381" s="78"/>
      <c r="J381" s="69"/>
      <c r="K381" s="69"/>
      <c r="L381" s="69"/>
      <c r="M381" s="69"/>
    </row>
    <row r="382" spans="1:13" ht="15.75">
      <c r="A382" s="11"/>
      <c r="B382" s="74"/>
      <c r="C382" s="69"/>
      <c r="D382" s="69"/>
      <c r="E382" s="69"/>
      <c r="F382" s="69"/>
      <c r="G382" s="69"/>
      <c r="H382" s="71"/>
      <c r="I382" s="78"/>
      <c r="J382" s="69"/>
      <c r="K382" s="69"/>
      <c r="L382" s="69"/>
      <c r="M382" s="69"/>
    </row>
    <row r="383" spans="1:13" ht="15.75">
      <c r="A383" s="11"/>
      <c r="B383" s="74" t="s">
        <v>149</v>
      </c>
      <c r="C383" s="69"/>
      <c r="D383" s="69"/>
      <c r="E383" s="69"/>
      <c r="F383" s="69"/>
      <c r="G383" s="69"/>
      <c r="H383" s="71">
        <v>108886</v>
      </c>
      <c r="I383" s="78">
        <v>108724</v>
      </c>
      <c r="J383" s="69"/>
      <c r="K383" s="69"/>
      <c r="L383" s="69"/>
      <c r="M383" s="69"/>
    </row>
    <row r="384" spans="1:13" ht="15.75">
      <c r="A384" s="11"/>
      <c r="B384" s="48"/>
      <c r="C384" s="42"/>
      <c r="D384" s="42"/>
      <c r="E384" s="42"/>
      <c r="F384" s="42"/>
      <c r="G384" s="42"/>
      <c r="H384" s="66"/>
      <c r="I384" s="79"/>
      <c r="J384" s="69"/>
      <c r="K384" s="69"/>
      <c r="L384" s="69"/>
      <c r="M384" s="69"/>
    </row>
    <row r="385" spans="1:13" ht="15.75">
      <c r="A385" s="11"/>
      <c r="B385" s="76" t="s">
        <v>152</v>
      </c>
      <c r="C385" s="42"/>
      <c r="D385" s="42"/>
      <c r="E385" s="42"/>
      <c r="F385" s="42"/>
      <c r="G385" s="42"/>
      <c r="H385" s="66"/>
      <c r="I385" s="79"/>
      <c r="J385" s="69"/>
      <c r="K385" s="69"/>
      <c r="L385" s="69"/>
      <c r="M385" s="69"/>
    </row>
    <row r="386" spans="1:13" ht="15.75">
      <c r="A386" s="11"/>
      <c r="B386" s="76"/>
      <c r="C386" s="42"/>
      <c r="D386" s="42"/>
      <c r="E386" s="42"/>
      <c r="F386" s="42"/>
      <c r="G386" s="42"/>
      <c r="H386" s="66"/>
      <c r="I386" s="79"/>
      <c r="J386" s="69"/>
      <c r="K386" s="69"/>
      <c r="L386" s="69"/>
      <c r="M386" s="69"/>
    </row>
    <row r="387" spans="1:13" ht="15.75">
      <c r="A387" s="11"/>
      <c r="B387" s="74" t="s">
        <v>149</v>
      </c>
      <c r="C387" s="42"/>
      <c r="D387" s="42"/>
      <c r="E387" s="42"/>
      <c r="F387" s="42"/>
      <c r="G387" s="42"/>
      <c r="H387" s="66">
        <v>7486</v>
      </c>
      <c r="I387" s="79">
        <v>13065</v>
      </c>
      <c r="J387" s="69"/>
      <c r="K387" s="69"/>
      <c r="L387" s="69"/>
      <c r="M387" s="69"/>
    </row>
    <row r="388" spans="1:13" ht="15.75">
      <c r="A388" s="11"/>
      <c r="B388" s="74" t="s">
        <v>150</v>
      </c>
      <c r="C388" s="42"/>
      <c r="D388" s="42"/>
      <c r="E388" s="42"/>
      <c r="F388" s="42"/>
      <c r="G388" s="42"/>
      <c r="H388" s="71">
        <v>-307</v>
      </c>
      <c r="I388" s="78">
        <v>-9076</v>
      </c>
      <c r="J388" s="69"/>
      <c r="K388" s="69"/>
      <c r="L388" s="69"/>
      <c r="M388" s="69"/>
    </row>
    <row r="389" spans="1:13" ht="15.75">
      <c r="A389" s="11"/>
      <c r="B389" s="74"/>
      <c r="C389" s="42"/>
      <c r="D389" s="42"/>
      <c r="E389" s="42"/>
      <c r="F389" s="42"/>
      <c r="G389" s="42"/>
      <c r="H389" s="42"/>
      <c r="I389" s="42"/>
      <c r="J389" s="69"/>
      <c r="K389" s="69"/>
      <c r="L389" s="69"/>
      <c r="M389" s="69"/>
    </row>
    <row r="390" spans="1:13" ht="15.75">
      <c r="A390" s="11" t="s">
        <v>153</v>
      </c>
      <c r="B390" s="11" t="s">
        <v>154</v>
      </c>
      <c r="C390" s="42"/>
      <c r="D390" s="42"/>
      <c r="E390" s="42"/>
      <c r="F390" s="42"/>
      <c r="G390" s="42"/>
      <c r="H390" s="42"/>
      <c r="I390" s="42"/>
      <c r="J390" s="69"/>
      <c r="K390" s="69"/>
      <c r="L390" s="69"/>
      <c r="M390" s="69"/>
    </row>
    <row r="391" spans="1:13" ht="15.75">
      <c r="A391" s="11"/>
      <c r="C391" s="42"/>
      <c r="D391" s="42"/>
      <c r="E391" s="42"/>
      <c r="F391" s="42"/>
      <c r="G391" s="42"/>
      <c r="H391" s="42"/>
      <c r="I391" s="42"/>
      <c r="J391" s="69"/>
      <c r="K391" s="69"/>
      <c r="L391" s="69"/>
      <c r="M391" s="69"/>
    </row>
    <row r="392" spans="1:13" ht="15.75">
      <c r="A392" s="11"/>
      <c r="B392" s="11"/>
      <c r="C392" s="42"/>
      <c r="D392" s="42"/>
      <c r="E392" s="42"/>
      <c r="F392" s="42"/>
      <c r="G392" s="42"/>
      <c r="H392" s="42"/>
      <c r="I392" s="42"/>
      <c r="J392" s="69"/>
      <c r="K392" s="69"/>
      <c r="L392" s="69"/>
      <c r="M392" s="69"/>
    </row>
    <row r="393" spans="1:13" ht="15.75">
      <c r="A393" s="11"/>
      <c r="B393" s="11"/>
      <c r="C393" s="42"/>
      <c r="D393" s="42"/>
      <c r="E393" s="42"/>
      <c r="F393" s="42"/>
      <c r="G393" s="42"/>
      <c r="H393" s="42"/>
      <c r="I393" s="42"/>
      <c r="J393" s="69"/>
      <c r="K393" s="69"/>
      <c r="L393" s="69"/>
      <c r="M393" s="69"/>
    </row>
    <row r="394" spans="1:13" ht="15.75">
      <c r="A394" s="11"/>
      <c r="B394" s="11"/>
      <c r="C394" s="42"/>
      <c r="D394" s="42"/>
      <c r="E394" s="42"/>
      <c r="F394" s="42"/>
      <c r="G394" s="42"/>
      <c r="H394" s="42"/>
      <c r="I394" s="42"/>
      <c r="J394" s="69"/>
      <c r="K394" s="69"/>
      <c r="L394" s="69"/>
      <c r="M394" s="69"/>
    </row>
    <row r="395" spans="1:13" ht="15.75">
      <c r="A395" s="11"/>
      <c r="B395" s="11"/>
      <c r="C395" s="42"/>
      <c r="D395" s="42"/>
      <c r="E395" s="42"/>
      <c r="F395" s="42"/>
      <c r="G395" s="42"/>
      <c r="H395" s="42"/>
      <c r="I395" s="42"/>
      <c r="J395" s="69"/>
      <c r="K395" s="69"/>
      <c r="L395" s="69"/>
      <c r="M395" s="69"/>
    </row>
    <row r="396" spans="1:13" ht="15.75">
      <c r="A396" s="11"/>
      <c r="B396" s="11"/>
      <c r="C396" s="42"/>
      <c r="D396" s="42"/>
      <c r="E396" s="42"/>
      <c r="F396" s="42"/>
      <c r="G396" s="42"/>
      <c r="H396" s="42"/>
      <c r="I396" s="42"/>
      <c r="J396" s="69"/>
      <c r="K396" s="69"/>
      <c r="L396" s="69"/>
      <c r="M396" s="69"/>
    </row>
    <row r="397" spans="3:13" ht="15.75">
      <c r="C397" s="42"/>
      <c r="D397" s="42"/>
      <c r="E397" s="42"/>
      <c r="F397" s="42"/>
      <c r="G397" s="42"/>
      <c r="H397" s="42"/>
      <c r="I397" s="42"/>
      <c r="J397" s="69"/>
      <c r="K397" s="69"/>
      <c r="L397" s="69"/>
      <c r="M397" s="69"/>
    </row>
    <row r="398" spans="1:13" ht="15.75">
      <c r="A398" s="11"/>
      <c r="B398" s="11"/>
      <c r="C398" s="42"/>
      <c r="D398" s="42"/>
      <c r="E398" s="42"/>
      <c r="F398" s="42"/>
      <c r="G398" s="42"/>
      <c r="H398" s="42"/>
      <c r="I398" s="42"/>
      <c r="J398" s="69"/>
      <c r="K398" s="69"/>
      <c r="L398" s="69"/>
      <c r="M398" s="69"/>
    </row>
    <row r="399" spans="1:13" ht="15.75">
      <c r="A399" s="11"/>
      <c r="B399" s="11"/>
      <c r="C399" s="42"/>
      <c r="D399" s="42"/>
      <c r="E399" s="42"/>
      <c r="F399" s="42"/>
      <c r="G399" s="42"/>
      <c r="H399" s="42"/>
      <c r="I399" s="42"/>
      <c r="J399" s="69"/>
      <c r="K399" s="69"/>
      <c r="L399" s="69"/>
      <c r="M399" s="69"/>
    </row>
    <row r="400" spans="1:13" ht="15.75">
      <c r="A400" s="11"/>
      <c r="B400" s="11"/>
      <c r="C400" s="42"/>
      <c r="D400" s="42"/>
      <c r="E400" s="42"/>
      <c r="F400" s="42"/>
      <c r="G400" s="42"/>
      <c r="H400" s="42"/>
      <c r="I400" s="42"/>
      <c r="J400" s="69"/>
      <c r="K400" s="69"/>
      <c r="L400" s="69"/>
      <c r="M400" s="69"/>
    </row>
    <row r="401" spans="1:13" ht="15.75">
      <c r="A401" s="11"/>
      <c r="B401" s="11"/>
      <c r="C401" s="42"/>
      <c r="D401" s="42"/>
      <c r="E401" s="42"/>
      <c r="F401" s="42"/>
      <c r="G401" s="42"/>
      <c r="H401" s="42"/>
      <c r="I401" s="42"/>
      <c r="J401" s="69"/>
      <c r="K401" s="69"/>
      <c r="L401" s="69"/>
      <c r="M401" s="69"/>
    </row>
    <row r="402" spans="1:13" ht="15.75">
      <c r="A402" s="11"/>
      <c r="B402" s="11"/>
      <c r="C402" s="42"/>
      <c r="D402" s="42"/>
      <c r="E402" s="42"/>
      <c r="F402" s="42"/>
      <c r="G402" s="42"/>
      <c r="H402" s="42"/>
      <c r="I402" s="42"/>
      <c r="J402" s="69"/>
      <c r="K402" s="69"/>
      <c r="L402" s="69"/>
      <c r="M402" s="69"/>
    </row>
    <row r="403" spans="1:13" ht="15.75">
      <c r="A403" s="11"/>
      <c r="B403" s="11"/>
      <c r="C403" s="42"/>
      <c r="D403" s="42"/>
      <c r="E403" s="42"/>
      <c r="F403" s="42"/>
      <c r="G403" s="42"/>
      <c r="H403" s="42"/>
      <c r="I403" s="42"/>
      <c r="J403" s="69"/>
      <c r="K403" s="69"/>
      <c r="L403" s="69"/>
      <c r="M403" s="69"/>
    </row>
    <row r="404" spans="1:13" ht="15.75">
      <c r="A404" s="11"/>
      <c r="B404" s="11"/>
      <c r="C404" s="42"/>
      <c r="D404" s="42"/>
      <c r="E404" s="42"/>
      <c r="F404" s="42"/>
      <c r="G404" s="42"/>
      <c r="H404" s="42"/>
      <c r="I404" s="42"/>
      <c r="J404" s="69"/>
      <c r="K404" s="69"/>
      <c r="L404" s="69"/>
      <c r="M404" s="69"/>
    </row>
    <row r="405" spans="1:13" ht="15.75">
      <c r="A405" s="11"/>
      <c r="B405" s="11"/>
      <c r="C405" s="42"/>
      <c r="D405" s="42"/>
      <c r="E405" s="42"/>
      <c r="F405" s="42"/>
      <c r="G405" s="42"/>
      <c r="H405" s="42"/>
      <c r="I405" s="42"/>
      <c r="J405" s="69"/>
      <c r="K405" s="69"/>
      <c r="L405" s="69"/>
      <c r="M405" s="69"/>
    </row>
    <row r="406" spans="1:13" ht="15.75">
      <c r="A406" s="11"/>
      <c r="B406" s="11"/>
      <c r="C406" s="42"/>
      <c r="D406" s="42"/>
      <c r="E406" s="42"/>
      <c r="F406" s="42"/>
      <c r="G406" s="42"/>
      <c r="H406" s="42"/>
      <c r="I406" s="42"/>
      <c r="J406" s="69"/>
      <c r="K406" s="69"/>
      <c r="L406" s="69"/>
      <c r="M406" s="69"/>
    </row>
    <row r="407" spans="1:13" ht="15.75">
      <c r="A407" s="11"/>
      <c r="B407" s="11"/>
      <c r="C407" s="42"/>
      <c r="D407" s="42"/>
      <c r="E407" s="42"/>
      <c r="F407" s="42"/>
      <c r="G407" s="42"/>
      <c r="H407" s="42"/>
      <c r="I407" s="42"/>
      <c r="J407" s="69"/>
      <c r="K407" s="69"/>
      <c r="L407" s="69"/>
      <c r="M407" s="69"/>
    </row>
    <row r="408" spans="1:13" ht="15.75">
      <c r="A408" s="11"/>
      <c r="B408" s="11"/>
      <c r="C408" s="42"/>
      <c r="D408" s="42"/>
      <c r="E408" s="42"/>
      <c r="F408" s="42"/>
      <c r="G408" s="42"/>
      <c r="H408" s="42"/>
      <c r="I408" s="42"/>
      <c r="J408" s="69"/>
      <c r="K408" s="69"/>
      <c r="L408" s="69"/>
      <c r="M408" s="69"/>
    </row>
    <row r="409" spans="1:13" ht="15.75">
      <c r="A409" s="11"/>
      <c r="B409" s="11"/>
      <c r="C409" s="42"/>
      <c r="D409" s="42"/>
      <c r="E409" s="42"/>
      <c r="F409" s="42"/>
      <c r="G409" s="42"/>
      <c r="H409" s="42"/>
      <c r="I409" s="42"/>
      <c r="J409" s="69"/>
      <c r="K409" s="69"/>
      <c r="L409" s="69"/>
      <c r="M409" s="69"/>
    </row>
    <row r="410" spans="1:13" ht="15.75">
      <c r="A410" s="11"/>
      <c r="B410" s="11"/>
      <c r="C410" s="42"/>
      <c r="D410" s="42"/>
      <c r="E410" s="42"/>
      <c r="F410" s="42"/>
      <c r="G410" s="42"/>
      <c r="H410" s="42"/>
      <c r="I410" s="42"/>
      <c r="J410" s="69"/>
      <c r="K410" s="69"/>
      <c r="L410" s="69"/>
      <c r="M410" s="69"/>
    </row>
    <row r="411" spans="1:13" ht="15.75">
      <c r="A411" s="11"/>
      <c r="B411" s="11"/>
      <c r="C411" s="42"/>
      <c r="D411" s="42"/>
      <c r="E411" s="42"/>
      <c r="F411" s="42"/>
      <c r="G411" s="42"/>
      <c r="H411" s="42"/>
      <c r="I411" s="42"/>
      <c r="J411" s="69"/>
      <c r="K411" s="69"/>
      <c r="L411" s="69"/>
      <c r="M411" s="69"/>
    </row>
    <row r="412" spans="1:13" ht="15.75">
      <c r="A412" s="11"/>
      <c r="B412" s="11"/>
      <c r="C412" s="42"/>
      <c r="D412" s="42"/>
      <c r="E412" s="42"/>
      <c r="F412" s="42"/>
      <c r="G412" s="42"/>
      <c r="H412" s="42"/>
      <c r="I412" s="42"/>
      <c r="J412" s="69"/>
      <c r="K412" s="69"/>
      <c r="L412" s="69"/>
      <c r="M412" s="69"/>
    </row>
    <row r="413" spans="1:13" ht="15.75">
      <c r="A413" s="11"/>
      <c r="B413" s="11"/>
      <c r="C413" s="42"/>
      <c r="D413" s="42"/>
      <c r="E413" s="42"/>
      <c r="F413" s="42"/>
      <c r="G413" s="42"/>
      <c r="H413" s="42"/>
      <c r="I413" s="42"/>
      <c r="J413" s="69"/>
      <c r="K413" s="69"/>
      <c r="L413" s="69"/>
      <c r="M413" s="69"/>
    </row>
    <row r="414" spans="1:13" ht="15.75">
      <c r="A414" s="11"/>
      <c r="B414" s="11"/>
      <c r="C414" s="42"/>
      <c r="D414" s="42"/>
      <c r="E414" s="42"/>
      <c r="F414" s="42"/>
      <c r="G414" s="42"/>
      <c r="H414" s="42"/>
      <c r="I414" s="42"/>
      <c r="J414" s="69"/>
      <c r="K414" s="69"/>
      <c r="L414" s="69"/>
      <c r="M414" s="69"/>
    </row>
    <row r="415" spans="1:13" ht="15.75">
      <c r="A415" s="11"/>
      <c r="B415" s="11"/>
      <c r="C415" s="42"/>
      <c r="D415" s="42"/>
      <c r="E415" s="42"/>
      <c r="F415" s="42"/>
      <c r="G415" s="42"/>
      <c r="H415" s="42"/>
      <c r="I415" s="42"/>
      <c r="J415" s="69"/>
      <c r="K415" s="69"/>
      <c r="L415" s="69"/>
      <c r="M415" s="69"/>
    </row>
    <row r="416" spans="1:13" ht="15.75">
      <c r="A416" s="11"/>
      <c r="B416" s="11"/>
      <c r="C416" s="42"/>
      <c r="D416" s="42"/>
      <c r="E416" s="42"/>
      <c r="F416" s="42"/>
      <c r="G416" s="42"/>
      <c r="H416" s="42"/>
      <c r="I416" s="42"/>
      <c r="J416" s="69"/>
      <c r="K416" s="69"/>
      <c r="L416" s="69"/>
      <c r="M416" s="69"/>
    </row>
    <row r="417" spans="1:13" ht="15.75">
      <c r="A417" s="11"/>
      <c r="B417" s="11"/>
      <c r="C417" s="42"/>
      <c r="D417" s="42"/>
      <c r="E417" s="42"/>
      <c r="F417" s="42"/>
      <c r="G417" s="42"/>
      <c r="H417" s="42"/>
      <c r="I417" s="42"/>
      <c r="J417" s="69"/>
      <c r="K417" s="69"/>
      <c r="L417" s="69"/>
      <c r="M417" s="69"/>
    </row>
    <row r="418" spans="1:13" ht="15.75">
      <c r="A418" s="11" t="s">
        <v>155</v>
      </c>
      <c r="B418" s="11" t="s">
        <v>156</v>
      </c>
      <c r="C418" s="42"/>
      <c r="D418" s="42"/>
      <c r="E418" s="42"/>
      <c r="F418" s="42"/>
      <c r="G418" s="42"/>
      <c r="H418" s="42"/>
      <c r="I418" s="42"/>
      <c r="J418" s="69"/>
      <c r="K418" s="69"/>
      <c r="L418" s="69"/>
      <c r="M418" s="69"/>
    </row>
    <row r="419" spans="1:13" ht="15.75">
      <c r="A419" s="11"/>
      <c r="B419" s="48"/>
      <c r="C419" s="42"/>
      <c r="D419" s="42"/>
      <c r="E419" s="42"/>
      <c r="F419" s="42"/>
      <c r="G419" s="42"/>
      <c r="H419" s="42"/>
      <c r="I419" s="42"/>
      <c r="J419" s="69"/>
      <c r="K419" s="69"/>
      <c r="L419" s="69"/>
      <c r="M419" s="69"/>
    </row>
    <row r="420" spans="1:13" ht="15.75">
      <c r="A420" s="11"/>
      <c r="B420" s="48"/>
      <c r="C420" s="42"/>
      <c r="D420" s="42"/>
      <c r="E420" s="42"/>
      <c r="F420" s="42"/>
      <c r="G420" s="42"/>
      <c r="H420" s="42"/>
      <c r="I420" s="42"/>
      <c r="J420" s="69"/>
      <c r="K420" s="69"/>
      <c r="L420" s="69"/>
      <c r="M420" s="69"/>
    </row>
    <row r="421" spans="1:13" ht="15.75">
      <c r="A421" s="11"/>
      <c r="B421" s="48"/>
      <c r="C421" s="42"/>
      <c r="D421" s="42"/>
      <c r="E421" s="42"/>
      <c r="F421" s="42"/>
      <c r="G421" s="42"/>
      <c r="H421" s="42"/>
      <c r="I421" s="42"/>
      <c r="J421" s="69"/>
      <c r="K421" s="69"/>
      <c r="L421" s="69"/>
      <c r="M421" s="69"/>
    </row>
    <row r="422" spans="1:13" ht="15.75">
      <c r="A422" s="11"/>
      <c r="B422" s="48"/>
      <c r="C422" s="42"/>
      <c r="D422" s="42"/>
      <c r="E422" s="42"/>
      <c r="F422" s="42"/>
      <c r="G422" s="42"/>
      <c r="H422" s="42"/>
      <c r="I422" s="42"/>
      <c r="J422" s="69"/>
      <c r="K422" s="69"/>
      <c r="L422" s="69"/>
      <c r="M422" s="69"/>
    </row>
    <row r="423" spans="1:13" ht="15.75">
      <c r="A423" s="11"/>
      <c r="B423" s="48"/>
      <c r="C423" s="42"/>
      <c r="D423" s="42"/>
      <c r="E423" s="42"/>
      <c r="F423" s="42"/>
      <c r="G423" s="42"/>
      <c r="H423" s="42"/>
      <c r="I423" s="42"/>
      <c r="J423" s="69"/>
      <c r="K423" s="69"/>
      <c r="L423" s="69"/>
      <c r="M423" s="69"/>
    </row>
    <row r="424" spans="1:13" ht="15.75">
      <c r="A424" s="11"/>
      <c r="B424" s="48"/>
      <c r="C424" s="42"/>
      <c r="D424" s="42"/>
      <c r="E424" s="42"/>
      <c r="F424" s="42"/>
      <c r="G424" s="42"/>
      <c r="H424" s="42"/>
      <c r="I424" s="42"/>
      <c r="J424" s="69"/>
      <c r="K424" s="69"/>
      <c r="L424" s="69"/>
      <c r="M424" s="69"/>
    </row>
    <row r="425" spans="1:13" ht="15.75">
      <c r="A425" s="11" t="s">
        <v>157</v>
      </c>
      <c r="B425" s="48"/>
      <c r="C425" s="42"/>
      <c r="D425" s="42"/>
      <c r="E425" s="42"/>
      <c r="F425" s="42"/>
      <c r="G425" s="42"/>
      <c r="H425" s="42"/>
      <c r="I425" s="42"/>
      <c r="J425" s="69"/>
      <c r="K425" s="69"/>
      <c r="L425" s="69"/>
      <c r="M425" s="69"/>
    </row>
    <row r="426" spans="1:13" ht="15.75">
      <c r="A426" s="11" t="s">
        <v>158</v>
      </c>
      <c r="B426" s="48"/>
      <c r="C426" s="42"/>
      <c r="D426" s="42"/>
      <c r="E426" s="42"/>
      <c r="F426" s="42"/>
      <c r="G426" s="42"/>
      <c r="H426" s="42"/>
      <c r="I426" s="42"/>
      <c r="J426" s="69"/>
      <c r="K426" s="69"/>
      <c r="L426" s="69"/>
      <c r="M426" s="69"/>
    </row>
    <row r="427" spans="1:13" ht="15.75">
      <c r="A427" s="11"/>
      <c r="B427" s="48"/>
      <c r="C427" s="42"/>
      <c r="D427" s="42"/>
      <c r="E427" s="42"/>
      <c r="F427" s="42"/>
      <c r="G427" s="42"/>
      <c r="H427" s="42"/>
      <c r="I427" s="42"/>
      <c r="J427" s="69"/>
      <c r="K427" s="69"/>
      <c r="L427" s="69"/>
      <c r="M427" s="69"/>
    </row>
    <row r="428" spans="1:13" ht="15.75">
      <c r="A428" s="11" t="s">
        <v>159</v>
      </c>
      <c r="B428" s="41" t="s">
        <v>160</v>
      </c>
      <c r="C428" s="42"/>
      <c r="D428" s="42"/>
      <c r="E428" s="42"/>
      <c r="F428" s="42"/>
      <c r="G428" s="42"/>
      <c r="H428" s="42"/>
      <c r="I428" s="42"/>
      <c r="J428" s="69"/>
      <c r="K428" s="69"/>
      <c r="L428" s="69"/>
      <c r="M428" s="69"/>
    </row>
    <row r="429" spans="1:13" ht="15.75">
      <c r="A429" s="11"/>
      <c r="B429" s="41"/>
      <c r="C429" s="42"/>
      <c r="D429" s="42"/>
      <c r="E429" s="42"/>
      <c r="F429" s="42"/>
      <c r="G429" s="42"/>
      <c r="H429" s="42"/>
      <c r="I429" s="42"/>
      <c r="J429" s="69"/>
      <c r="K429" s="69"/>
      <c r="L429" s="69"/>
      <c r="M429" s="69"/>
    </row>
    <row r="430" spans="1:13" ht="15.75">
      <c r="A430" s="11"/>
      <c r="B430" s="41"/>
      <c r="C430" s="42"/>
      <c r="D430" s="42"/>
      <c r="E430" s="42"/>
      <c r="F430" s="42"/>
      <c r="G430" s="42"/>
      <c r="H430" s="42"/>
      <c r="I430" s="42"/>
      <c r="J430" s="69"/>
      <c r="K430" s="69"/>
      <c r="L430" s="69"/>
      <c r="M430" s="69"/>
    </row>
    <row r="431" spans="1:13" ht="15.75">
      <c r="A431" s="11"/>
      <c r="B431" s="41"/>
      <c r="C431" s="42"/>
      <c r="D431" s="42"/>
      <c r="E431" s="42"/>
      <c r="F431" s="42"/>
      <c r="G431" s="42"/>
      <c r="H431" s="42"/>
      <c r="I431" s="42"/>
      <c r="J431" s="69"/>
      <c r="K431" s="69"/>
      <c r="L431" s="69"/>
      <c r="M431" s="69"/>
    </row>
    <row r="432" spans="1:12" ht="15.75">
      <c r="A432" s="11" t="s">
        <v>161</v>
      </c>
      <c r="B432" s="41" t="s">
        <v>162</v>
      </c>
      <c r="C432" s="42"/>
      <c r="D432" s="42"/>
      <c r="E432" s="42"/>
      <c r="F432" s="42"/>
      <c r="G432" s="42"/>
      <c r="H432" s="42"/>
      <c r="I432" s="42"/>
      <c r="J432" s="69"/>
      <c r="K432" s="69"/>
      <c r="L432" s="69"/>
    </row>
    <row r="433" spans="1:13" ht="15.75">
      <c r="A433" s="11"/>
      <c r="B433" s="41"/>
      <c r="C433" s="42"/>
      <c r="D433" s="42"/>
      <c r="E433" s="42"/>
      <c r="F433" s="42"/>
      <c r="G433" s="42"/>
      <c r="H433" s="42"/>
      <c r="I433" s="42"/>
      <c r="J433" s="69"/>
      <c r="K433" s="128"/>
      <c r="L433" s="128"/>
      <c r="M433" s="69"/>
    </row>
    <row r="434" spans="1:13" ht="15.75">
      <c r="A434" s="11"/>
      <c r="B434" s="41"/>
      <c r="C434" s="42"/>
      <c r="D434" s="42"/>
      <c r="E434" s="42"/>
      <c r="F434" s="42"/>
      <c r="G434" s="42"/>
      <c r="H434" s="42"/>
      <c r="I434" s="42"/>
      <c r="J434" s="69"/>
      <c r="K434" s="128"/>
      <c r="L434" s="128"/>
      <c r="M434" s="69"/>
    </row>
    <row r="435" spans="1:13" ht="15.75">
      <c r="A435" s="11"/>
      <c r="B435" s="41"/>
      <c r="C435" s="42"/>
      <c r="D435" s="42"/>
      <c r="E435" s="42"/>
      <c r="F435" s="42"/>
      <c r="G435" s="42"/>
      <c r="H435" s="42"/>
      <c r="I435" s="42"/>
      <c r="J435" s="69"/>
      <c r="K435" s="69"/>
      <c r="L435" s="69"/>
      <c r="M435" s="69"/>
    </row>
    <row r="436" spans="1:13" ht="15.75">
      <c r="A436" s="11"/>
      <c r="B436" s="41"/>
      <c r="C436" s="42"/>
      <c r="D436" s="42"/>
      <c r="E436" s="42"/>
      <c r="F436" s="42"/>
      <c r="G436" s="42"/>
      <c r="H436" s="42"/>
      <c r="I436" s="42"/>
      <c r="J436" s="69"/>
      <c r="K436" s="69"/>
      <c r="L436" s="69"/>
      <c r="M436" s="69"/>
    </row>
    <row r="437" spans="1:13" ht="15.75">
      <c r="A437" s="11"/>
      <c r="B437" s="41"/>
      <c r="C437" s="42"/>
      <c r="D437" s="42"/>
      <c r="E437" s="42"/>
      <c r="F437" s="42"/>
      <c r="G437" s="42"/>
      <c r="H437" s="42"/>
      <c r="I437" s="42"/>
      <c r="J437" s="69"/>
      <c r="K437" s="69"/>
      <c r="L437" s="69"/>
      <c r="M437" s="129"/>
    </row>
    <row r="438" spans="1:13" ht="15.75">
      <c r="A438" s="11"/>
      <c r="B438" s="41"/>
      <c r="C438" s="42"/>
      <c r="D438" s="42"/>
      <c r="E438" s="42"/>
      <c r="F438" s="42"/>
      <c r="G438" s="42"/>
      <c r="H438" s="42"/>
      <c r="I438" s="42"/>
      <c r="J438" s="69"/>
      <c r="K438" s="69"/>
      <c r="L438" s="69"/>
      <c r="M438" s="129"/>
    </row>
    <row r="439" spans="1:13" ht="15.75">
      <c r="A439" s="11"/>
      <c r="B439" s="41"/>
      <c r="C439" s="42"/>
      <c r="D439" s="42"/>
      <c r="E439" s="42"/>
      <c r="F439" s="42"/>
      <c r="G439" s="42"/>
      <c r="H439" s="42"/>
      <c r="I439" s="42"/>
      <c r="J439" s="69"/>
      <c r="K439" s="69"/>
      <c r="L439" s="69"/>
      <c r="M439" s="129"/>
    </row>
    <row r="440" spans="1:13" ht="15.75">
      <c r="A440" s="11" t="s">
        <v>163</v>
      </c>
      <c r="B440" s="41" t="s">
        <v>164</v>
      </c>
      <c r="C440" s="42"/>
      <c r="D440" s="42"/>
      <c r="E440" s="42"/>
      <c r="F440" s="42"/>
      <c r="G440" s="42"/>
      <c r="H440" s="42"/>
      <c r="I440" s="42"/>
      <c r="J440" s="69"/>
      <c r="K440" s="69"/>
      <c r="L440" s="69"/>
      <c r="M440" s="69"/>
    </row>
    <row r="441" spans="1:13" ht="15.75">
      <c r="A441" s="11"/>
      <c r="B441" s="41"/>
      <c r="C441" s="42"/>
      <c r="D441" s="42"/>
      <c r="E441" s="42"/>
      <c r="F441" s="42"/>
      <c r="G441" s="42"/>
      <c r="H441" s="42"/>
      <c r="I441" s="42"/>
      <c r="J441" s="69"/>
      <c r="K441" s="69"/>
      <c r="L441" s="69"/>
      <c r="M441" s="69"/>
    </row>
    <row r="442" spans="3:13" ht="15.75">
      <c r="C442" s="42"/>
      <c r="D442" s="42"/>
      <c r="E442" s="42"/>
      <c r="F442" s="42"/>
      <c r="G442" s="42"/>
      <c r="H442" s="42"/>
      <c r="I442" s="42"/>
      <c r="J442" s="69"/>
      <c r="K442" s="69"/>
      <c r="L442" s="69"/>
      <c r="M442" s="69"/>
    </row>
    <row r="443" spans="1:13" ht="15.75">
      <c r="A443" s="48"/>
      <c r="B443" s="48"/>
      <c r="C443" s="42"/>
      <c r="D443" s="42"/>
      <c r="E443" s="42"/>
      <c r="F443" s="42"/>
      <c r="G443" s="42"/>
      <c r="H443" s="42"/>
      <c r="I443" s="42"/>
      <c r="J443" s="69"/>
      <c r="K443" s="69"/>
      <c r="L443" s="69"/>
      <c r="M443" s="69"/>
    </row>
    <row r="444" spans="1:13" ht="15.75">
      <c r="A444" s="48"/>
      <c r="B444" s="48"/>
      <c r="C444" s="42"/>
      <c r="D444" s="42"/>
      <c r="E444" s="42"/>
      <c r="F444" s="42"/>
      <c r="G444" s="42"/>
      <c r="H444" s="42"/>
      <c r="I444" s="42"/>
      <c r="J444" s="69"/>
      <c r="K444" s="69"/>
      <c r="L444" s="69"/>
      <c r="M444" s="69"/>
    </row>
    <row r="445" spans="1:13" ht="15.75">
      <c r="A445" s="48"/>
      <c r="B445" s="48"/>
      <c r="C445" s="42"/>
      <c r="D445" s="42"/>
      <c r="E445" s="42"/>
      <c r="F445" s="42"/>
      <c r="G445" s="42"/>
      <c r="H445" s="42"/>
      <c r="I445" s="42"/>
      <c r="J445" s="69"/>
      <c r="K445" s="69"/>
      <c r="L445" s="69"/>
      <c r="M445" s="69"/>
    </row>
    <row r="446" spans="1:13" ht="15.75">
      <c r="A446" s="48"/>
      <c r="B446" s="48"/>
      <c r="C446" s="42"/>
      <c r="D446" s="42"/>
      <c r="E446" s="42"/>
      <c r="F446" s="42"/>
      <c r="G446" s="42"/>
      <c r="H446" s="42"/>
      <c r="I446" s="42"/>
      <c r="J446" s="69"/>
      <c r="K446" s="69"/>
      <c r="L446" s="69"/>
      <c r="M446" s="69"/>
    </row>
    <row r="447" spans="1:13" ht="15.75">
      <c r="A447" s="48"/>
      <c r="B447" s="48"/>
      <c r="C447" s="42"/>
      <c r="D447" s="42"/>
      <c r="E447" s="42"/>
      <c r="F447" s="42"/>
      <c r="G447" s="42"/>
      <c r="H447" s="42"/>
      <c r="I447" s="42"/>
      <c r="J447" s="69"/>
      <c r="K447" s="69"/>
      <c r="L447" s="69"/>
      <c r="M447" s="69"/>
    </row>
    <row r="448" spans="1:13" ht="15.75">
      <c r="A448" s="48"/>
      <c r="B448" s="48"/>
      <c r="C448" s="42"/>
      <c r="D448" s="42"/>
      <c r="E448" s="42"/>
      <c r="F448" s="42"/>
      <c r="G448" s="42"/>
      <c r="H448" s="42"/>
      <c r="I448" s="42"/>
      <c r="J448" s="69"/>
      <c r="K448" s="69"/>
      <c r="L448" s="69"/>
      <c r="M448" s="69"/>
    </row>
    <row r="449" spans="1:13" ht="15.75">
      <c r="A449" s="48"/>
      <c r="B449" s="48"/>
      <c r="C449" s="42"/>
      <c r="D449" s="42"/>
      <c r="E449" s="42"/>
      <c r="F449" s="42"/>
      <c r="G449" s="42"/>
      <c r="H449" s="42"/>
      <c r="I449" s="42"/>
      <c r="J449" s="69"/>
      <c r="K449" s="69"/>
      <c r="L449" s="69"/>
      <c r="M449" s="69"/>
    </row>
    <row r="450" spans="1:13" ht="15.75">
      <c r="A450" s="11" t="s">
        <v>165</v>
      </c>
      <c r="B450" s="41" t="s">
        <v>166</v>
      </c>
      <c r="C450" s="42"/>
      <c r="D450" s="42"/>
      <c r="E450" s="42"/>
      <c r="F450" s="42"/>
      <c r="G450" s="42"/>
      <c r="H450" s="42"/>
      <c r="I450" s="42"/>
      <c r="J450" s="69"/>
      <c r="K450" s="69"/>
      <c r="L450" s="69"/>
      <c r="M450" s="69"/>
    </row>
    <row r="451" spans="1:13" ht="15.75">
      <c r="A451" s="48"/>
      <c r="B451" s="48"/>
      <c r="C451" s="42"/>
      <c r="D451" s="42"/>
      <c r="E451" s="42"/>
      <c r="F451" s="42"/>
      <c r="G451" s="42"/>
      <c r="H451" s="42"/>
      <c r="I451" s="42"/>
      <c r="J451" s="69"/>
      <c r="K451" s="69"/>
      <c r="L451" s="69"/>
      <c r="M451" s="69"/>
    </row>
    <row r="452" spans="1:13" ht="15.75">
      <c r="A452" s="48"/>
      <c r="B452" s="48"/>
      <c r="C452" s="42"/>
      <c r="D452" s="42"/>
      <c r="E452" s="42"/>
      <c r="F452" s="42"/>
      <c r="G452" s="42"/>
      <c r="H452" s="42"/>
      <c r="I452" s="42"/>
      <c r="J452" s="69"/>
      <c r="K452" s="69"/>
      <c r="L452" s="69"/>
      <c r="M452" s="69"/>
    </row>
    <row r="453" spans="1:13" ht="15.75">
      <c r="A453" s="48"/>
      <c r="B453" s="48"/>
      <c r="C453" s="42"/>
      <c r="D453" s="42"/>
      <c r="E453" s="42"/>
      <c r="F453" s="42"/>
      <c r="G453" s="42"/>
      <c r="H453" s="42"/>
      <c r="I453" s="42"/>
      <c r="J453" s="69"/>
      <c r="K453" s="69"/>
      <c r="L453" s="69"/>
      <c r="M453" s="69"/>
    </row>
    <row r="454" spans="1:13" ht="15.75">
      <c r="A454" s="11" t="s">
        <v>167</v>
      </c>
      <c r="B454" s="41" t="s">
        <v>168</v>
      </c>
      <c r="C454" s="42"/>
      <c r="D454" s="42"/>
      <c r="E454" s="42"/>
      <c r="F454" s="42"/>
      <c r="G454" s="42"/>
      <c r="H454" s="42"/>
      <c r="I454" s="42"/>
      <c r="J454" s="69"/>
      <c r="K454" s="69"/>
      <c r="L454" s="69"/>
      <c r="M454" s="69"/>
    </row>
    <row r="455" spans="1:13" ht="15.75">
      <c r="A455" s="11"/>
      <c r="B455" s="57" t="s">
        <v>332</v>
      </c>
      <c r="C455" s="42"/>
      <c r="D455" s="42"/>
      <c r="E455" s="42"/>
      <c r="F455" s="42"/>
      <c r="G455" s="42"/>
      <c r="H455" s="42"/>
      <c r="I455" s="42"/>
      <c r="J455" s="69"/>
      <c r="K455" s="69"/>
      <c r="L455" s="69"/>
      <c r="M455" s="69"/>
    </row>
    <row r="456" spans="1:13" ht="15.75">
      <c r="A456" s="11"/>
      <c r="B456" s="57"/>
      <c r="C456" s="42"/>
      <c r="D456" s="42"/>
      <c r="E456" s="42"/>
      <c r="F456" s="42"/>
      <c r="G456" s="42"/>
      <c r="H456" s="42"/>
      <c r="I456" s="42"/>
      <c r="J456" s="69"/>
      <c r="K456" s="69"/>
      <c r="L456" s="69"/>
      <c r="M456" s="69"/>
    </row>
    <row r="457" spans="1:13" ht="15.75">
      <c r="A457" s="11" t="s">
        <v>169</v>
      </c>
      <c r="B457" s="41" t="s">
        <v>170</v>
      </c>
      <c r="C457" s="42"/>
      <c r="D457" s="42"/>
      <c r="E457" s="42"/>
      <c r="F457" s="42"/>
      <c r="G457" s="42"/>
      <c r="H457" s="42"/>
      <c r="I457" s="42"/>
      <c r="J457" s="69"/>
      <c r="K457" s="69"/>
      <c r="L457" s="69"/>
      <c r="M457" s="69"/>
    </row>
    <row r="458" spans="1:13" ht="15.75">
      <c r="A458" s="11"/>
      <c r="B458" s="48"/>
      <c r="C458" s="42"/>
      <c r="D458" s="42"/>
      <c r="E458" s="42"/>
      <c r="F458" s="42"/>
      <c r="G458" s="42"/>
      <c r="H458" s="42"/>
      <c r="I458" s="42"/>
      <c r="J458" s="69"/>
      <c r="K458" s="69"/>
      <c r="L458" s="69"/>
      <c r="M458" s="69"/>
    </row>
    <row r="459" spans="1:13" ht="15.75">
      <c r="A459" s="11"/>
      <c r="B459" s="48"/>
      <c r="C459" s="42"/>
      <c r="D459" s="42"/>
      <c r="E459" s="42"/>
      <c r="F459" s="42"/>
      <c r="G459" s="42"/>
      <c r="H459" s="42"/>
      <c r="I459" s="42"/>
      <c r="J459" s="69"/>
      <c r="K459" s="69"/>
      <c r="L459" s="69"/>
      <c r="M459" s="69"/>
    </row>
    <row r="460" spans="1:13" ht="15.75">
      <c r="A460" s="11" t="s">
        <v>171</v>
      </c>
      <c r="B460" s="11" t="s">
        <v>172</v>
      </c>
      <c r="C460" s="42"/>
      <c r="D460" s="42"/>
      <c r="E460" s="42"/>
      <c r="F460" s="42"/>
      <c r="G460" s="42"/>
      <c r="H460" s="42"/>
      <c r="I460" s="42"/>
      <c r="J460" s="69"/>
      <c r="K460" s="69"/>
      <c r="L460" s="69"/>
      <c r="M460" s="69"/>
    </row>
    <row r="461" spans="1:13" ht="15.75">
      <c r="A461" s="11"/>
      <c r="B461" s="158" t="s">
        <v>173</v>
      </c>
      <c r="C461" s="42"/>
      <c r="D461" s="42"/>
      <c r="E461" s="42"/>
      <c r="F461" s="42"/>
      <c r="G461" s="42"/>
      <c r="H461" s="42"/>
      <c r="I461" s="42"/>
      <c r="J461" s="69"/>
      <c r="K461" s="69"/>
      <c r="L461" s="69"/>
      <c r="M461" s="69"/>
    </row>
    <row r="462" spans="1:13" ht="15.75">
      <c r="A462" s="11"/>
      <c r="B462" s="48"/>
      <c r="C462" s="42"/>
      <c r="D462" s="42"/>
      <c r="E462" s="42"/>
      <c r="F462" s="42"/>
      <c r="G462" s="42"/>
      <c r="H462" s="42"/>
      <c r="I462" s="42"/>
      <c r="J462" s="69"/>
      <c r="K462" s="69"/>
      <c r="L462" s="69"/>
      <c r="M462" s="69"/>
    </row>
    <row r="463" spans="1:13" ht="15.75">
      <c r="A463" s="11" t="s">
        <v>174</v>
      </c>
      <c r="B463" s="140" t="s">
        <v>175</v>
      </c>
      <c r="C463" s="42"/>
      <c r="D463" s="42"/>
      <c r="E463" s="42"/>
      <c r="F463" s="42"/>
      <c r="G463" s="42"/>
      <c r="H463" s="42"/>
      <c r="I463" s="42"/>
      <c r="J463" s="69"/>
      <c r="K463" s="69"/>
      <c r="L463" s="69"/>
      <c r="M463" s="69"/>
    </row>
    <row r="464" spans="1:13" ht="15.75">
      <c r="A464" s="11"/>
      <c r="B464" s="57" t="s">
        <v>176</v>
      </c>
      <c r="C464" s="42"/>
      <c r="D464" s="42"/>
      <c r="E464" s="42"/>
      <c r="F464" s="42"/>
      <c r="G464" s="42"/>
      <c r="H464" s="42"/>
      <c r="I464" s="42"/>
      <c r="J464" s="69"/>
      <c r="K464" s="69"/>
      <c r="L464" s="69"/>
      <c r="M464" s="69"/>
    </row>
    <row r="465" spans="1:13" ht="15.75">
      <c r="A465" s="11"/>
      <c r="B465" s="57" t="s">
        <v>177</v>
      </c>
      <c r="C465" s="42"/>
      <c r="D465" s="42"/>
      <c r="E465" s="42"/>
      <c r="F465" s="42"/>
      <c r="G465" s="42"/>
      <c r="H465" s="42"/>
      <c r="I465" s="42"/>
      <c r="J465" s="69"/>
      <c r="K465" s="69"/>
      <c r="L465" s="69"/>
      <c r="M465" s="69"/>
    </row>
    <row r="466" spans="1:13" ht="15.75">
      <c r="A466" s="48"/>
      <c r="B466" s="48"/>
      <c r="C466" s="42"/>
      <c r="D466" s="42"/>
      <c r="E466" s="42"/>
      <c r="F466" s="42"/>
      <c r="G466" s="42"/>
      <c r="H466" s="42"/>
      <c r="I466" s="42"/>
      <c r="J466" s="69"/>
      <c r="K466" s="69"/>
      <c r="L466" s="69"/>
      <c r="M466" s="69"/>
    </row>
    <row r="467" spans="1:13" ht="15.75">
      <c r="A467" s="11" t="s">
        <v>178</v>
      </c>
      <c r="B467" s="140" t="s">
        <v>179</v>
      </c>
      <c r="C467" s="42"/>
      <c r="D467" s="42"/>
      <c r="E467" s="42"/>
      <c r="F467" s="42"/>
      <c r="G467" s="42"/>
      <c r="H467" s="42"/>
      <c r="I467" s="42"/>
      <c r="J467" s="69"/>
      <c r="K467" s="69"/>
      <c r="L467" s="69"/>
      <c r="M467" s="69"/>
    </row>
    <row r="468" spans="1:13" ht="15.75">
      <c r="A468" s="48"/>
      <c r="B468" s="57" t="s">
        <v>176</v>
      </c>
      <c r="C468" s="42"/>
      <c r="D468" s="42"/>
      <c r="E468" s="42"/>
      <c r="F468" s="42"/>
      <c r="G468" s="42"/>
      <c r="H468" s="42"/>
      <c r="I468" s="42"/>
      <c r="J468" s="69"/>
      <c r="K468" s="69"/>
      <c r="L468" s="69"/>
      <c r="M468" s="69"/>
    </row>
    <row r="469" spans="1:13" ht="15.75">
      <c r="A469" s="48"/>
      <c r="B469" s="57" t="s">
        <v>177</v>
      </c>
      <c r="C469" s="42"/>
      <c r="D469" s="42"/>
      <c r="E469" s="42"/>
      <c r="F469" s="42"/>
      <c r="G469" s="42"/>
      <c r="H469" s="42"/>
      <c r="I469" s="42"/>
      <c r="J469" s="69"/>
      <c r="K469" s="69"/>
      <c r="L469" s="69"/>
      <c r="M469" s="69"/>
    </row>
    <row r="470" spans="1:13" ht="15.75">
      <c r="A470" s="48"/>
      <c r="B470" s="48"/>
      <c r="C470" s="42"/>
      <c r="D470" s="42"/>
      <c r="E470" s="42"/>
      <c r="F470" s="42"/>
      <c r="G470" s="42"/>
      <c r="H470" s="42"/>
      <c r="I470" s="42"/>
      <c r="J470" s="69"/>
      <c r="K470" s="69"/>
      <c r="L470" s="69"/>
      <c r="M470" s="69"/>
    </row>
    <row r="471" spans="1:13" ht="15.75">
      <c r="A471" s="11" t="s">
        <v>180</v>
      </c>
      <c r="B471" s="140" t="s">
        <v>181</v>
      </c>
      <c r="C471" s="42"/>
      <c r="D471" s="42"/>
      <c r="E471" s="42"/>
      <c r="F471" s="42"/>
      <c r="G471" s="42"/>
      <c r="H471" s="42"/>
      <c r="I471" s="42"/>
      <c r="J471" s="69"/>
      <c r="K471" s="69"/>
      <c r="L471" s="69"/>
      <c r="M471" s="69"/>
    </row>
    <row r="472" spans="1:13" ht="15.75">
      <c r="A472" s="48"/>
      <c r="B472" s="57" t="s">
        <v>333</v>
      </c>
      <c r="C472" s="42"/>
      <c r="D472" s="42"/>
      <c r="E472" s="42"/>
      <c r="F472" s="42"/>
      <c r="G472" s="42"/>
      <c r="H472" s="42"/>
      <c r="I472" s="42"/>
      <c r="J472" s="69"/>
      <c r="K472" s="69"/>
      <c r="L472" s="69"/>
      <c r="M472" s="69"/>
    </row>
    <row r="473" spans="1:13" ht="15.75">
      <c r="A473" s="48"/>
      <c r="B473" s="57" t="s">
        <v>334</v>
      </c>
      <c r="C473" s="42"/>
      <c r="D473" s="42"/>
      <c r="E473" s="42"/>
      <c r="F473" s="42"/>
      <c r="G473" s="42"/>
      <c r="H473" s="42"/>
      <c r="I473" s="42"/>
      <c r="J473" s="69"/>
      <c r="K473" s="69"/>
      <c r="L473" s="69"/>
      <c r="M473" s="69"/>
    </row>
    <row r="474" spans="1:13" ht="15.75">
      <c r="A474" s="48"/>
      <c r="B474" s="57"/>
      <c r="C474" s="42"/>
      <c r="D474" s="42"/>
      <c r="E474" s="42"/>
      <c r="F474" s="42"/>
      <c r="G474" s="42"/>
      <c r="H474" s="42"/>
      <c r="I474" s="42"/>
      <c r="J474" s="69"/>
      <c r="K474" s="69"/>
      <c r="L474" s="69"/>
      <c r="M474" s="69"/>
    </row>
    <row r="475" spans="1:13" ht="15.75">
      <c r="A475" s="11" t="s">
        <v>182</v>
      </c>
      <c r="B475" s="140" t="s">
        <v>183</v>
      </c>
      <c r="C475" s="57"/>
      <c r="D475" s="57"/>
      <c r="E475" s="57"/>
      <c r="F475" s="57"/>
      <c r="G475" s="57"/>
      <c r="H475" s="57"/>
      <c r="I475" s="57"/>
      <c r="J475" s="69"/>
      <c r="K475" s="69"/>
      <c r="L475" s="69"/>
      <c r="M475" s="69"/>
    </row>
    <row r="476" spans="1:13" ht="15.75">
      <c r="A476" s="152"/>
      <c r="B476" s="57"/>
      <c r="C476" s="57"/>
      <c r="D476" s="57"/>
      <c r="E476" s="57"/>
      <c r="F476" s="57"/>
      <c r="G476" s="57"/>
      <c r="H476" s="9" t="s">
        <v>97</v>
      </c>
      <c r="I476" s="9" t="s">
        <v>97</v>
      </c>
      <c r="M476" s="69"/>
    </row>
    <row r="477" spans="1:13" ht="15.75">
      <c r="A477" s="152"/>
      <c r="B477" s="57" t="s">
        <v>184</v>
      </c>
      <c r="C477" s="57"/>
      <c r="D477" s="57"/>
      <c r="E477" s="57"/>
      <c r="F477" s="57"/>
      <c r="G477" s="57"/>
      <c r="H477" s="10" t="s">
        <v>17</v>
      </c>
      <c r="I477" s="10" t="s">
        <v>77</v>
      </c>
      <c r="M477" s="69"/>
    </row>
    <row r="478" spans="1:13" ht="15.75">
      <c r="A478" s="152"/>
      <c r="B478" s="57"/>
      <c r="C478" s="57"/>
      <c r="D478" s="57"/>
      <c r="E478" s="57"/>
      <c r="F478" s="57"/>
      <c r="G478" s="57"/>
      <c r="H478" s="9" t="s">
        <v>31</v>
      </c>
      <c r="I478" s="9" t="s">
        <v>31</v>
      </c>
      <c r="M478" s="69"/>
    </row>
    <row r="479" spans="1:9" ht="15.75">
      <c r="A479" s="152"/>
      <c r="B479" s="57"/>
      <c r="C479" s="57"/>
      <c r="D479" s="57"/>
      <c r="E479" s="57"/>
      <c r="F479" s="57"/>
      <c r="G479" s="57"/>
      <c r="H479" s="57"/>
      <c r="I479" s="57"/>
    </row>
    <row r="480" spans="1:9" ht="15.75">
      <c r="A480" s="152"/>
      <c r="B480" s="57" t="s">
        <v>185</v>
      </c>
      <c r="C480" s="57"/>
      <c r="D480" s="57"/>
      <c r="E480" s="57"/>
      <c r="F480" s="57"/>
      <c r="G480" s="57"/>
      <c r="H480" s="57"/>
      <c r="I480" s="57"/>
    </row>
    <row r="481" spans="1:9" ht="15.75">
      <c r="A481" s="152"/>
      <c r="B481" s="159" t="s">
        <v>186</v>
      </c>
      <c r="C481" s="57"/>
      <c r="D481" s="57"/>
      <c r="E481" s="57"/>
      <c r="F481" s="57"/>
      <c r="G481" s="57"/>
      <c r="H481" s="66">
        <f>201258+42815+250-42</f>
        <v>244281</v>
      </c>
      <c r="I481" s="79">
        <v>201258</v>
      </c>
    </row>
    <row r="482" spans="1:9" ht="15.75">
      <c r="A482" s="152"/>
      <c r="B482" s="159" t="s">
        <v>187</v>
      </c>
      <c r="C482" s="57"/>
      <c r="D482" s="57"/>
      <c r="E482" s="57"/>
      <c r="F482" s="57"/>
      <c r="G482" s="57"/>
      <c r="H482" s="67">
        <f>-5570-62-63-62</f>
        <v>-5757</v>
      </c>
      <c r="I482" s="81">
        <v>-5570</v>
      </c>
    </row>
    <row r="483" spans="1:9" ht="15.75">
      <c r="A483" s="152"/>
      <c r="B483" s="57"/>
      <c r="C483" s="57"/>
      <c r="D483" s="57"/>
      <c r="E483" s="57"/>
      <c r="F483" s="57"/>
      <c r="G483" s="57"/>
      <c r="H483" s="66">
        <f>SUM(H481:H482)</f>
        <v>238524</v>
      </c>
      <c r="I483" s="79">
        <f>SUM(I481:I482)</f>
        <v>195688</v>
      </c>
    </row>
    <row r="484" spans="1:9" ht="15.75">
      <c r="A484" s="152"/>
      <c r="B484" s="57" t="s">
        <v>188</v>
      </c>
      <c r="C484" s="57"/>
      <c r="D484" s="57"/>
      <c r="E484" s="57"/>
      <c r="F484" s="57"/>
      <c r="G484" s="57"/>
      <c r="H484" s="66">
        <f>-33646-22917</f>
        <v>-56563</v>
      </c>
      <c r="I484" s="79">
        <v>-33646</v>
      </c>
    </row>
    <row r="485" spans="1:9" ht="16.5" thickBot="1">
      <c r="A485" s="152"/>
      <c r="B485" s="57" t="s">
        <v>189</v>
      </c>
      <c r="C485" s="57"/>
      <c r="D485" s="57"/>
      <c r="E485" s="57"/>
      <c r="F485" s="57"/>
      <c r="G485" s="57"/>
      <c r="H485" s="82">
        <f>SUM(H483:H484)</f>
        <v>181961</v>
      </c>
      <c r="I485" s="83">
        <f>SUM(I483:I484)</f>
        <v>162042</v>
      </c>
    </row>
    <row r="486" spans="1:8" ht="15.75">
      <c r="A486" s="152"/>
      <c r="H486" s="80"/>
    </row>
    <row r="487" spans="1:8" ht="15.75">
      <c r="A487" s="11" t="s">
        <v>190</v>
      </c>
      <c r="B487" s="140" t="s">
        <v>191</v>
      </c>
      <c r="C487" s="57"/>
      <c r="H487" s="160"/>
    </row>
    <row r="488" ht="15.75">
      <c r="B488" s="7" t="s">
        <v>335</v>
      </c>
    </row>
    <row r="489" ht="15.75">
      <c r="B489" s="7" t="s">
        <v>192</v>
      </c>
    </row>
    <row r="491" spans="1:2" ht="15.75">
      <c r="A491" s="11" t="s">
        <v>193</v>
      </c>
      <c r="B491" s="11" t="s">
        <v>194</v>
      </c>
    </row>
    <row r="492" ht="15.75"/>
    <row r="493" ht="15.75">
      <c r="J493" s="130"/>
    </row>
    <row r="494" spans="11:12" ht="15.75">
      <c r="K494" s="134"/>
      <c r="L494" s="134"/>
    </row>
    <row r="495" spans="11:12" ht="15.75">
      <c r="K495" s="134"/>
      <c r="L495" s="134"/>
    </row>
  </sheetData>
  <sheetProtection/>
  <mergeCells count="29">
    <mergeCell ref="F237:G237"/>
    <mergeCell ref="H237:I237"/>
    <mergeCell ref="F219:G219"/>
    <mergeCell ref="H219:I219"/>
    <mergeCell ref="F220:G220"/>
    <mergeCell ref="H220:I220"/>
    <mergeCell ref="F235:G235"/>
    <mergeCell ref="H235:I235"/>
    <mergeCell ref="F218:G218"/>
    <mergeCell ref="H218:I218"/>
    <mergeCell ref="F236:G236"/>
    <mergeCell ref="H236:I236"/>
    <mergeCell ref="F199:G199"/>
    <mergeCell ref="H199:I199"/>
    <mergeCell ref="F200:G200"/>
    <mergeCell ref="H200:I200"/>
    <mergeCell ref="G159:H159"/>
    <mergeCell ref="G174:H174"/>
    <mergeCell ref="F198:G198"/>
    <mergeCell ref="H198:I198"/>
    <mergeCell ref="G167:H167"/>
    <mergeCell ref="F56:G56"/>
    <mergeCell ref="H56:I56"/>
    <mergeCell ref="G108:H108"/>
    <mergeCell ref="G120:H120"/>
    <mergeCell ref="F54:G54"/>
    <mergeCell ref="H54:I54"/>
    <mergeCell ref="F55:G55"/>
    <mergeCell ref="H55:I55"/>
  </mergeCells>
  <printOptions/>
  <pageMargins left="0.75" right="0.5" top="0.75" bottom="0.75" header="0.3" footer="0.3"/>
  <pageSetup horizontalDpi="600" verticalDpi="600" orientation="portrait" paperSize="9" scale="80" r:id="rId2"/>
  <rowBreaks count="4" manualBreakCount="4">
    <brk id="53" max="255" man="1"/>
    <brk id="106" max="255" man="1"/>
    <brk id="281" max="255" man="1"/>
    <brk id="38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perak corp</dc:creator>
  <cp:keywords/>
  <dc:description/>
  <cp:lastModifiedBy>kychoo</cp:lastModifiedBy>
  <cp:lastPrinted>2012-11-27T08:25:57Z</cp:lastPrinted>
  <dcterms:created xsi:type="dcterms:W3CDTF">2012-11-20T07:24:03Z</dcterms:created>
  <dcterms:modified xsi:type="dcterms:W3CDTF">2012-11-27T08:26:01Z</dcterms:modified>
  <cp:category/>
  <cp:version/>
  <cp:contentType/>
  <cp:contentStatus/>
</cp:coreProperties>
</file>